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lsadlonova\Downloads\"/>
    </mc:Choice>
  </mc:AlternateContent>
  <xr:revisionPtr revIDLastSave="0" documentId="13_ncr:1_{9AB28E04-2F63-477E-835E-5BB9F189BD4B}" xr6:coauthVersionLast="47" xr6:coauthVersionMax="47" xr10:uidLastSave="{00000000-0000-0000-0000-000000000000}"/>
  <bookViews>
    <workbookView xWindow="-110" yWindow="-110" windowWidth="19420" windowHeight="11500" activeTab="1" xr2:uid="{6EB6E0FE-2935-4936-B23D-8B8F875861C2}"/>
  </bookViews>
  <sheets>
    <sheet name="Kaišiadorys" sheetId="37" r:id="rId1"/>
    <sheet name="DATA" sheetId="36" r:id="rId2"/>
  </sheets>
  <definedNames>
    <definedName name="_xlnm._FilterDatabase" localSheetId="0" hidden="1">Kaišiadorys!$Q$1:$Q$75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K5" i="37" l="1"/>
  <c r="BK6" i="37"/>
  <c r="BK7" i="37"/>
  <c r="BK8" i="37"/>
  <c r="BK9" i="37"/>
  <c r="BK10" i="37"/>
  <c r="BK11" i="37"/>
  <c r="BK12" i="37"/>
  <c r="BK13" i="37"/>
  <c r="BK14" i="37"/>
  <c r="BK15" i="37"/>
  <c r="BK16" i="37"/>
  <c r="BK17" i="37"/>
  <c r="BK18" i="37"/>
  <c r="BK19" i="37"/>
  <c r="BK20" i="37"/>
  <c r="BK21" i="37"/>
  <c r="BK22" i="37"/>
  <c r="BK23" i="37"/>
  <c r="BK24" i="37"/>
  <c r="BK25" i="37"/>
  <c r="BK26" i="37"/>
  <c r="BK27" i="37"/>
  <c r="BK28" i="37"/>
  <c r="BK29" i="37"/>
  <c r="BK30" i="37"/>
  <c r="BK31" i="37"/>
  <c r="BK32" i="37"/>
  <c r="BK33" i="37"/>
  <c r="BK34" i="37"/>
  <c r="BK35" i="37"/>
  <c r="BK36" i="37"/>
  <c r="BK37" i="37"/>
  <c r="BK38" i="37"/>
  <c r="BK39" i="37"/>
  <c r="BK40" i="37"/>
  <c r="BK41" i="37"/>
  <c r="BK42" i="37"/>
  <c r="BK43" i="37"/>
  <c r="BK44" i="37"/>
  <c r="BK45" i="37"/>
  <c r="BK46" i="37"/>
  <c r="BK47" i="37"/>
  <c r="BK48" i="37"/>
  <c r="BK49" i="37"/>
  <c r="BK50" i="37"/>
  <c r="BK51" i="37"/>
  <c r="BK52" i="37"/>
  <c r="BK53" i="37"/>
  <c r="BK54" i="37"/>
  <c r="BK55" i="37"/>
  <c r="BK56" i="37"/>
  <c r="BK57" i="37"/>
  <c r="BK58" i="37"/>
  <c r="BK59" i="37"/>
  <c r="BK60" i="37"/>
  <c r="BK61" i="37"/>
  <c r="BK62" i="37"/>
  <c r="BK63" i="37"/>
  <c r="BK64" i="37"/>
  <c r="BK65" i="37"/>
  <c r="BK66" i="37"/>
  <c r="BK67" i="37"/>
  <c r="BK68" i="37"/>
  <c r="BK69" i="37"/>
  <c r="BK70" i="37"/>
  <c r="BK71" i="37"/>
  <c r="BK72" i="37"/>
  <c r="BK73" i="37"/>
  <c r="BK74" i="37"/>
  <c r="BK75" i="37"/>
  <c r="BK4" i="37"/>
  <c r="BL5" i="37"/>
  <c r="BL6" i="37"/>
  <c r="BL7" i="37"/>
  <c r="BL8" i="37"/>
  <c r="BL9" i="37"/>
  <c r="BL10" i="37"/>
  <c r="BL11" i="37"/>
  <c r="BL12" i="37"/>
  <c r="BL13" i="37"/>
  <c r="BL14" i="37"/>
  <c r="BL15" i="37"/>
  <c r="BL16" i="37"/>
  <c r="BL17" i="37"/>
  <c r="BL18" i="37"/>
  <c r="BL19" i="37"/>
  <c r="BL20" i="37"/>
  <c r="BL21" i="37"/>
  <c r="BL22" i="37"/>
  <c r="BL23" i="37"/>
  <c r="BL24" i="37"/>
  <c r="BL25" i="37"/>
  <c r="BL26" i="37"/>
  <c r="BL27" i="37"/>
  <c r="BL28" i="37"/>
  <c r="BL29" i="37"/>
  <c r="BL30" i="37"/>
  <c r="BL31" i="37"/>
  <c r="BL32" i="37"/>
  <c r="BL33" i="37"/>
  <c r="BL34" i="37"/>
  <c r="BL35" i="37"/>
  <c r="BL36" i="37"/>
  <c r="BL37" i="37"/>
  <c r="BL38" i="37"/>
  <c r="BL39" i="37"/>
  <c r="BL40" i="37"/>
  <c r="BL41" i="37"/>
  <c r="BL42" i="37"/>
  <c r="BL43" i="37"/>
  <c r="BL44" i="37"/>
  <c r="BL45" i="37"/>
  <c r="BL46" i="37"/>
  <c r="BL47" i="37"/>
  <c r="BL48" i="37"/>
  <c r="BL49" i="37"/>
  <c r="BL50" i="37"/>
  <c r="BL51" i="37"/>
  <c r="BL52" i="37"/>
  <c r="BL53" i="37"/>
  <c r="BL54" i="37"/>
  <c r="BL55" i="37"/>
  <c r="BL56" i="37"/>
  <c r="BL57" i="37"/>
  <c r="BL58" i="37"/>
  <c r="BL59" i="37"/>
  <c r="BL60" i="37"/>
  <c r="BL61" i="37"/>
  <c r="BL62" i="37"/>
  <c r="BL63" i="37"/>
  <c r="BL64" i="37"/>
  <c r="BL65" i="37"/>
  <c r="BL66" i="37"/>
  <c r="BL67" i="37"/>
  <c r="BL68" i="37"/>
  <c r="BL69" i="37"/>
  <c r="BL70" i="37"/>
  <c r="BL71" i="37"/>
  <c r="BL72" i="37"/>
  <c r="BL73" i="37"/>
  <c r="BL74" i="37"/>
  <c r="BL75" i="37"/>
  <c r="BL4" i="37"/>
  <c r="BN11" i="37"/>
  <c r="BN12" i="37"/>
  <c r="BN13" i="37"/>
  <c r="BN14" i="37"/>
  <c r="BN15" i="37"/>
  <c r="BN16" i="37"/>
  <c r="BN17" i="37"/>
  <c r="BN18" i="37"/>
  <c r="BN19" i="37"/>
  <c r="BN20" i="37"/>
  <c r="BN21" i="37"/>
  <c r="BN22" i="37"/>
  <c r="BN23" i="37"/>
  <c r="BN24" i="37"/>
  <c r="BN25" i="37"/>
  <c r="BN26" i="37"/>
  <c r="BN27" i="37"/>
  <c r="BN28" i="37"/>
  <c r="BN29" i="37"/>
  <c r="BN30" i="37"/>
  <c r="BN31" i="37"/>
  <c r="BN32" i="37"/>
  <c r="BN33" i="37"/>
  <c r="BN34" i="37"/>
  <c r="BN35" i="37"/>
  <c r="BN36" i="37"/>
  <c r="BN37" i="37"/>
  <c r="BN38" i="37"/>
  <c r="BN39" i="37"/>
  <c r="BN40" i="37"/>
  <c r="BN41" i="37"/>
  <c r="BN42" i="37"/>
  <c r="BN43" i="37"/>
  <c r="BN44" i="37"/>
  <c r="BN45" i="37"/>
  <c r="BN46" i="37"/>
  <c r="BN47" i="37"/>
  <c r="BN48" i="37"/>
  <c r="BN49" i="37"/>
  <c r="BN50" i="37"/>
  <c r="BN51" i="37"/>
  <c r="BN52" i="37"/>
  <c r="BN53" i="37"/>
  <c r="BN54" i="37"/>
  <c r="BN55" i="37"/>
  <c r="BN56" i="37"/>
  <c r="BN57" i="37"/>
  <c r="BN58" i="37"/>
  <c r="BN59" i="37"/>
  <c r="BN60" i="37"/>
  <c r="BN61" i="37"/>
  <c r="BN62" i="37"/>
  <c r="BN63" i="37"/>
  <c r="BN64" i="37"/>
  <c r="BN65" i="37"/>
  <c r="BN66" i="37"/>
  <c r="BN67" i="37"/>
  <c r="BN68" i="37"/>
  <c r="BN69" i="37"/>
  <c r="BN70" i="37"/>
  <c r="BN71" i="37"/>
  <c r="BN72" i="37"/>
  <c r="BN73" i="37"/>
  <c r="BN74" i="37"/>
  <c r="BN75" i="37"/>
  <c r="BN5" i="37"/>
  <c r="BN6" i="37"/>
  <c r="BN7" i="37"/>
  <c r="BN8" i="37"/>
  <c r="BN9" i="37"/>
  <c r="BN10" i="37"/>
  <c r="BN4" i="37"/>
  <c r="BS75" i="37"/>
  <c r="BP75" i="37" s="1"/>
  <c r="BR75" i="37" s="1"/>
  <c r="BQ75" i="37"/>
  <c r="BE75" i="37"/>
  <c r="J75" i="37"/>
  <c r="E75" i="37"/>
  <c r="BS74" i="37"/>
  <c r="BP74" i="37" s="1"/>
  <c r="BR74" i="37" s="1"/>
  <c r="BQ74" i="37"/>
  <c r="BE74" i="37"/>
  <c r="J74" i="37"/>
  <c r="E74" i="37"/>
  <c r="BS73" i="37"/>
  <c r="BP73" i="37" s="1"/>
  <c r="BR73" i="37" s="1"/>
  <c r="BQ73" i="37"/>
  <c r="BE73" i="37"/>
  <c r="J73" i="37"/>
  <c r="E73" i="37"/>
  <c r="BS72" i="37"/>
  <c r="BP72" i="37" s="1"/>
  <c r="BR72" i="37" s="1"/>
  <c r="BQ72" i="37"/>
  <c r="BE72" i="37"/>
  <c r="J72" i="37"/>
  <c r="E72" i="37"/>
  <c r="BS71" i="37"/>
  <c r="BP71" i="37" s="1"/>
  <c r="BR71" i="37" s="1"/>
  <c r="BQ71" i="37"/>
  <c r="BE71" i="37"/>
  <c r="J71" i="37"/>
  <c r="E71" i="37"/>
  <c r="BS70" i="37"/>
  <c r="BP70" i="37" s="1"/>
  <c r="BR70" i="37" s="1"/>
  <c r="BQ70" i="37"/>
  <c r="BE70" i="37"/>
  <c r="J70" i="37"/>
  <c r="E70" i="37"/>
  <c r="BS69" i="37"/>
  <c r="BP69" i="37" s="1"/>
  <c r="BR69" i="37" s="1"/>
  <c r="BQ69" i="37"/>
  <c r="BE69" i="37"/>
  <c r="J69" i="37"/>
  <c r="E69" i="37"/>
  <c r="BS68" i="37"/>
  <c r="BP68" i="37" s="1"/>
  <c r="BQ68" i="37"/>
  <c r="BE68" i="37"/>
  <c r="J68" i="37"/>
  <c r="E68" i="37"/>
  <c r="BS67" i="37"/>
  <c r="BP67" i="37" s="1"/>
  <c r="BR67" i="37" s="1"/>
  <c r="BQ67" i="37"/>
  <c r="BE67" i="37"/>
  <c r="J67" i="37"/>
  <c r="E67" i="37"/>
  <c r="BS66" i="37"/>
  <c r="BP66" i="37" s="1"/>
  <c r="BQ66" i="37"/>
  <c r="BE66" i="37"/>
  <c r="J66" i="37"/>
  <c r="E66" i="37"/>
  <c r="BS65" i="37"/>
  <c r="BP65" i="37" s="1"/>
  <c r="BR65" i="37" s="1"/>
  <c r="BQ65" i="37"/>
  <c r="BE65" i="37"/>
  <c r="J65" i="37"/>
  <c r="E65" i="37"/>
  <c r="BS64" i="37"/>
  <c r="BP64" i="37" s="1"/>
  <c r="BR64" i="37" s="1"/>
  <c r="BQ64" i="37"/>
  <c r="BE64" i="37"/>
  <c r="J64" i="37"/>
  <c r="E64" i="37"/>
  <c r="BS63" i="37"/>
  <c r="BP63" i="37" s="1"/>
  <c r="BR63" i="37" s="1"/>
  <c r="BQ63" i="37"/>
  <c r="BE63" i="37"/>
  <c r="J63" i="37"/>
  <c r="E63" i="37"/>
  <c r="BS62" i="37"/>
  <c r="BP62" i="37" s="1"/>
  <c r="BQ62" i="37"/>
  <c r="BE62" i="37"/>
  <c r="J62" i="37"/>
  <c r="E62" i="37"/>
  <c r="BS61" i="37"/>
  <c r="BP61" i="37" s="1"/>
  <c r="BQ61" i="37"/>
  <c r="BE61" i="37"/>
  <c r="J61" i="37"/>
  <c r="E61" i="37"/>
  <c r="BS60" i="37"/>
  <c r="BP60" i="37" s="1"/>
  <c r="BQ60" i="37"/>
  <c r="BE60" i="37"/>
  <c r="J60" i="37"/>
  <c r="E60" i="37"/>
  <c r="BS59" i="37"/>
  <c r="BP59" i="37" s="1"/>
  <c r="BQ59" i="37"/>
  <c r="BE59" i="37"/>
  <c r="J59" i="37"/>
  <c r="E59" i="37"/>
  <c r="BS58" i="37"/>
  <c r="BP58" i="37" s="1"/>
  <c r="BR58" i="37" s="1"/>
  <c r="BQ58" i="37"/>
  <c r="BE58" i="37"/>
  <c r="J58" i="37"/>
  <c r="E58" i="37"/>
  <c r="BS57" i="37"/>
  <c r="BP57" i="37" s="1"/>
  <c r="BR57" i="37" s="1"/>
  <c r="BQ57" i="37"/>
  <c r="BE57" i="37"/>
  <c r="J57" i="37"/>
  <c r="E57" i="37"/>
  <c r="BS56" i="37"/>
  <c r="BP56" i="37" s="1"/>
  <c r="BR56" i="37" s="1"/>
  <c r="BQ56" i="37"/>
  <c r="BE56" i="37"/>
  <c r="J56" i="37"/>
  <c r="E56" i="37"/>
  <c r="BS55" i="37"/>
  <c r="BP55" i="37" s="1"/>
  <c r="BQ55" i="37"/>
  <c r="BE55" i="37"/>
  <c r="J55" i="37"/>
  <c r="E55" i="37"/>
  <c r="BS54" i="37"/>
  <c r="BP54" i="37" s="1"/>
  <c r="BR54" i="37" s="1"/>
  <c r="BQ54" i="37"/>
  <c r="BE54" i="37"/>
  <c r="J54" i="37"/>
  <c r="E54" i="37"/>
  <c r="BS53" i="37"/>
  <c r="BP53" i="37" s="1"/>
  <c r="BR53" i="37" s="1"/>
  <c r="BQ53" i="37"/>
  <c r="BE53" i="37"/>
  <c r="J53" i="37"/>
  <c r="E53" i="37"/>
  <c r="BS52" i="37"/>
  <c r="BP52" i="37" s="1"/>
  <c r="BQ52" i="37"/>
  <c r="BE52" i="37"/>
  <c r="J52" i="37"/>
  <c r="E52" i="37"/>
  <c r="BS51" i="37"/>
  <c r="BP51" i="37" s="1"/>
  <c r="BR51" i="37" s="1"/>
  <c r="BQ51" i="37"/>
  <c r="BE51" i="37"/>
  <c r="J51" i="37"/>
  <c r="E51" i="37"/>
  <c r="BS50" i="37"/>
  <c r="BP50" i="37" s="1"/>
  <c r="BR50" i="37" s="1"/>
  <c r="BQ50" i="37"/>
  <c r="BE50" i="37"/>
  <c r="J50" i="37"/>
  <c r="E50" i="37"/>
  <c r="BS49" i="37"/>
  <c r="BP49" i="37" s="1"/>
  <c r="BQ49" i="37"/>
  <c r="BE49" i="37"/>
  <c r="J49" i="37"/>
  <c r="E49" i="37"/>
  <c r="BS48" i="37"/>
  <c r="BP48" i="37" s="1"/>
  <c r="BR48" i="37" s="1"/>
  <c r="BQ48" i="37"/>
  <c r="BE48" i="37"/>
  <c r="J48" i="37"/>
  <c r="E48" i="37"/>
  <c r="BS47" i="37"/>
  <c r="BP47" i="37" s="1"/>
  <c r="BR47" i="37" s="1"/>
  <c r="BQ47" i="37"/>
  <c r="BE47" i="37"/>
  <c r="J47" i="37"/>
  <c r="E47" i="37"/>
  <c r="BS46" i="37"/>
  <c r="BP46" i="37" s="1"/>
  <c r="BQ46" i="37"/>
  <c r="BE46" i="37"/>
  <c r="J46" i="37"/>
  <c r="E46" i="37"/>
  <c r="BS45" i="37"/>
  <c r="BP45" i="37" s="1"/>
  <c r="BQ45" i="37"/>
  <c r="BE45" i="37"/>
  <c r="J45" i="37"/>
  <c r="E45" i="37"/>
  <c r="BS44" i="37"/>
  <c r="BP44" i="37" s="1"/>
  <c r="BR44" i="37" s="1"/>
  <c r="BQ44" i="37"/>
  <c r="BE44" i="37"/>
  <c r="J44" i="37"/>
  <c r="E44" i="37"/>
  <c r="BS43" i="37"/>
  <c r="BP43" i="37" s="1"/>
  <c r="BQ43" i="37"/>
  <c r="BE43" i="37"/>
  <c r="J43" i="37"/>
  <c r="E43" i="37"/>
  <c r="BS42" i="37"/>
  <c r="BP42" i="37" s="1"/>
  <c r="BR42" i="37" s="1"/>
  <c r="BQ42" i="37"/>
  <c r="BE42" i="37"/>
  <c r="J42" i="37"/>
  <c r="E42" i="37"/>
  <c r="BS41" i="37"/>
  <c r="BP41" i="37" s="1"/>
  <c r="BR41" i="37" s="1"/>
  <c r="BQ41" i="37"/>
  <c r="BE41" i="37"/>
  <c r="J41" i="37"/>
  <c r="E41" i="37"/>
  <c r="BS40" i="37"/>
  <c r="BP40" i="37" s="1"/>
  <c r="BQ40" i="37"/>
  <c r="BE40" i="37"/>
  <c r="J40" i="37"/>
  <c r="E40" i="37"/>
  <c r="BS39" i="37"/>
  <c r="BP39" i="37" s="1"/>
  <c r="BR39" i="37" s="1"/>
  <c r="BQ39" i="37"/>
  <c r="BE39" i="37"/>
  <c r="J39" i="37"/>
  <c r="E39" i="37"/>
  <c r="BS38" i="37"/>
  <c r="BP38" i="37" s="1"/>
  <c r="BR38" i="37" s="1"/>
  <c r="BQ38" i="37"/>
  <c r="BE38" i="37"/>
  <c r="J38" i="37"/>
  <c r="E38" i="37"/>
  <c r="BS37" i="37"/>
  <c r="BP37" i="37" s="1"/>
  <c r="BR37" i="37" s="1"/>
  <c r="BQ37" i="37"/>
  <c r="BE37" i="37"/>
  <c r="J37" i="37"/>
  <c r="E37" i="37"/>
  <c r="BS36" i="37"/>
  <c r="BP36" i="37" s="1"/>
  <c r="BQ36" i="37"/>
  <c r="BE36" i="37"/>
  <c r="J36" i="37"/>
  <c r="E36" i="37"/>
  <c r="BS35" i="37"/>
  <c r="BP35" i="37" s="1"/>
  <c r="BR35" i="37" s="1"/>
  <c r="BQ35" i="37"/>
  <c r="BE35" i="37"/>
  <c r="J35" i="37"/>
  <c r="E35" i="37"/>
  <c r="BS34" i="37"/>
  <c r="BP34" i="37" s="1"/>
  <c r="BR34" i="37" s="1"/>
  <c r="BQ34" i="37"/>
  <c r="BE34" i="37"/>
  <c r="J34" i="37"/>
  <c r="E34" i="37"/>
  <c r="BS33" i="37"/>
  <c r="BP33" i="37" s="1"/>
  <c r="BR33" i="37" s="1"/>
  <c r="BQ33" i="37"/>
  <c r="BE33" i="37"/>
  <c r="J33" i="37"/>
  <c r="E33" i="37"/>
  <c r="BS32" i="37"/>
  <c r="BP32" i="37" s="1"/>
  <c r="BR32" i="37" s="1"/>
  <c r="BQ32" i="37"/>
  <c r="BE32" i="37"/>
  <c r="J32" i="37"/>
  <c r="E32" i="37"/>
  <c r="BS31" i="37"/>
  <c r="BP31" i="37" s="1"/>
  <c r="BR31" i="37" s="1"/>
  <c r="BQ31" i="37"/>
  <c r="BE31" i="37"/>
  <c r="J31" i="37"/>
  <c r="E31" i="37"/>
  <c r="BS30" i="37"/>
  <c r="BP30" i="37" s="1"/>
  <c r="BR30" i="37" s="1"/>
  <c r="BQ30" i="37"/>
  <c r="BE30" i="37"/>
  <c r="J30" i="37"/>
  <c r="E30" i="37"/>
  <c r="BS29" i="37"/>
  <c r="BP29" i="37" s="1"/>
  <c r="BR29" i="37" s="1"/>
  <c r="BQ29" i="37"/>
  <c r="BE29" i="37"/>
  <c r="J29" i="37"/>
  <c r="E29" i="37"/>
  <c r="BS28" i="37"/>
  <c r="BP28" i="37" s="1"/>
  <c r="BQ28" i="37"/>
  <c r="BE28" i="37"/>
  <c r="J28" i="37"/>
  <c r="E28" i="37"/>
  <c r="BS27" i="37"/>
  <c r="BP27" i="37" s="1"/>
  <c r="BR27" i="37" s="1"/>
  <c r="BQ27" i="37"/>
  <c r="BE27" i="37"/>
  <c r="J27" i="37"/>
  <c r="E27" i="37"/>
  <c r="BS26" i="37"/>
  <c r="BP26" i="37" s="1"/>
  <c r="BR26" i="37" s="1"/>
  <c r="BQ26" i="37"/>
  <c r="BE26" i="37"/>
  <c r="J26" i="37"/>
  <c r="E26" i="37"/>
  <c r="BS25" i="37"/>
  <c r="BP25" i="37" s="1"/>
  <c r="BR25" i="37" s="1"/>
  <c r="BQ25" i="37"/>
  <c r="BE25" i="37"/>
  <c r="J25" i="37"/>
  <c r="E25" i="37"/>
  <c r="BS24" i="37"/>
  <c r="BP24" i="37" s="1"/>
  <c r="BR24" i="37" s="1"/>
  <c r="BQ24" i="37"/>
  <c r="BE24" i="37"/>
  <c r="J24" i="37"/>
  <c r="E24" i="37"/>
  <c r="BS23" i="37"/>
  <c r="BP23" i="37" s="1"/>
  <c r="BR23" i="37" s="1"/>
  <c r="BQ23" i="37"/>
  <c r="BE23" i="37"/>
  <c r="J23" i="37"/>
  <c r="E23" i="37"/>
  <c r="BS22" i="37"/>
  <c r="BP22" i="37" s="1"/>
  <c r="BR22" i="37" s="1"/>
  <c r="BQ22" i="37"/>
  <c r="BE22" i="37"/>
  <c r="J22" i="37"/>
  <c r="E22" i="37"/>
  <c r="BS21" i="37"/>
  <c r="BP21" i="37" s="1"/>
  <c r="BR21" i="37" s="1"/>
  <c r="BQ21" i="37"/>
  <c r="BE21" i="37"/>
  <c r="J21" i="37"/>
  <c r="E21" i="37"/>
  <c r="BS20" i="37"/>
  <c r="BP20" i="37" s="1"/>
  <c r="BR20" i="37" s="1"/>
  <c r="BQ20" i="37"/>
  <c r="BE20" i="37"/>
  <c r="J20" i="37"/>
  <c r="E20" i="37"/>
  <c r="BS19" i="37"/>
  <c r="BP19" i="37" s="1"/>
  <c r="BR19" i="37" s="1"/>
  <c r="BQ19" i="37"/>
  <c r="BE19" i="37"/>
  <c r="J19" i="37"/>
  <c r="E19" i="37"/>
  <c r="BS18" i="37"/>
  <c r="BP18" i="37" s="1"/>
  <c r="BR18" i="37" s="1"/>
  <c r="BQ18" i="37"/>
  <c r="BE18" i="37"/>
  <c r="J18" i="37"/>
  <c r="E18" i="37"/>
  <c r="BS17" i="37"/>
  <c r="BP17" i="37" s="1"/>
  <c r="BQ17" i="37"/>
  <c r="BE17" i="37"/>
  <c r="J17" i="37"/>
  <c r="E17" i="37"/>
  <c r="BS16" i="37"/>
  <c r="BP16" i="37" s="1"/>
  <c r="BR16" i="37" s="1"/>
  <c r="BQ16" i="37"/>
  <c r="BE16" i="37"/>
  <c r="J16" i="37"/>
  <c r="E16" i="37"/>
  <c r="BS15" i="37"/>
  <c r="BP15" i="37" s="1"/>
  <c r="BR15" i="37" s="1"/>
  <c r="BQ15" i="37"/>
  <c r="BE15" i="37"/>
  <c r="J15" i="37"/>
  <c r="E15" i="37"/>
  <c r="BS14" i="37"/>
  <c r="BP14" i="37" s="1"/>
  <c r="BR14" i="37" s="1"/>
  <c r="BQ14" i="37"/>
  <c r="BE14" i="37"/>
  <c r="J14" i="37"/>
  <c r="E14" i="37"/>
  <c r="BS13" i="37"/>
  <c r="BP13" i="37" s="1"/>
  <c r="BQ13" i="37"/>
  <c r="BE13" i="37"/>
  <c r="J13" i="37"/>
  <c r="E13" i="37"/>
  <c r="BS12" i="37"/>
  <c r="BP12" i="37" s="1"/>
  <c r="BR12" i="37" s="1"/>
  <c r="BQ12" i="37"/>
  <c r="BE12" i="37"/>
  <c r="J12" i="37"/>
  <c r="E12" i="37"/>
  <c r="BS11" i="37"/>
  <c r="BP11" i="37" s="1"/>
  <c r="BR11" i="37" s="1"/>
  <c r="BQ11" i="37"/>
  <c r="BE11" i="37"/>
  <c r="J11" i="37"/>
  <c r="E11" i="37"/>
  <c r="BS10" i="37"/>
  <c r="BP10" i="37" s="1"/>
  <c r="BR10" i="37" s="1"/>
  <c r="BQ10" i="37"/>
  <c r="BE10" i="37"/>
  <c r="J10" i="37"/>
  <c r="E10" i="37"/>
  <c r="BS9" i="37"/>
  <c r="BP9" i="37" s="1"/>
  <c r="BR9" i="37" s="1"/>
  <c r="BQ9" i="37"/>
  <c r="BE9" i="37"/>
  <c r="J9" i="37"/>
  <c r="E9" i="37"/>
  <c r="BS8" i="37"/>
  <c r="BP8" i="37" s="1"/>
  <c r="BR8" i="37" s="1"/>
  <c r="BQ8" i="37"/>
  <c r="BE8" i="37"/>
  <c r="J8" i="37"/>
  <c r="E8" i="37"/>
  <c r="BS7" i="37"/>
  <c r="BP7" i="37" s="1"/>
  <c r="BR7" i="37" s="1"/>
  <c r="BQ7" i="37"/>
  <c r="BE7" i="37"/>
  <c r="J7" i="37"/>
  <c r="E7" i="37"/>
  <c r="BS6" i="37"/>
  <c r="BP6" i="37" s="1"/>
  <c r="BR6" i="37" s="1"/>
  <c r="BQ6" i="37"/>
  <c r="BE6" i="37"/>
  <c r="J6" i="37"/>
  <c r="E6" i="37"/>
  <c r="BS5" i="37"/>
  <c r="BP5" i="37" s="1"/>
  <c r="BQ5" i="37"/>
  <c r="BE5" i="37"/>
  <c r="J5" i="37"/>
  <c r="E5" i="37"/>
  <c r="BS4" i="37"/>
  <c r="BP4" i="37" s="1"/>
  <c r="BR4" i="37" s="1"/>
  <c r="BQ4" i="37"/>
  <c r="BE4" i="37"/>
  <c r="J4" i="37"/>
  <c r="E4" i="37"/>
  <c r="BT46" i="37" l="1"/>
  <c r="BT55" i="37"/>
  <c r="BX55" i="37" s="1"/>
  <c r="CC55" i="37" s="1"/>
  <c r="Y55" i="37" s="1"/>
  <c r="BT58" i="37"/>
  <c r="BY58" i="37" s="1"/>
  <c r="CD58" i="37" s="1"/>
  <c r="AA58" i="37" s="1"/>
  <c r="BT22" i="37"/>
  <c r="BX22" i="37" s="1"/>
  <c r="CC22" i="37" s="1"/>
  <c r="Y22" i="37" s="1"/>
  <c r="BT41" i="37"/>
  <c r="BY41" i="37" s="1"/>
  <c r="CD41" i="37" s="1"/>
  <c r="AA41" i="37" s="1"/>
  <c r="BT71" i="37"/>
  <c r="BW71" i="37" s="1"/>
  <c r="CB71" i="37" s="1"/>
  <c r="W71" i="37" s="1"/>
  <c r="BT39" i="37"/>
  <c r="BY39" i="37" s="1"/>
  <c r="CD39" i="37" s="1"/>
  <c r="AA39" i="37" s="1"/>
  <c r="BT32" i="37"/>
  <c r="BU32" i="37" s="1"/>
  <c r="BZ32" i="37" s="1"/>
  <c r="S32" i="37" s="1"/>
  <c r="BT35" i="37"/>
  <c r="BU35" i="37" s="1"/>
  <c r="BZ35" i="37" s="1"/>
  <c r="S35" i="37" s="1"/>
  <c r="AG35" i="37" s="1"/>
  <c r="BT54" i="37"/>
  <c r="BV54" i="37" s="1"/>
  <c r="CA54" i="37" s="1"/>
  <c r="U54" i="37" s="1"/>
  <c r="BT25" i="37"/>
  <c r="BV25" i="37" s="1"/>
  <c r="CA25" i="37" s="1"/>
  <c r="U25" i="37" s="1"/>
  <c r="BT51" i="37"/>
  <c r="BU51" i="37" s="1"/>
  <c r="BZ51" i="37" s="1"/>
  <c r="S51" i="37" s="1"/>
  <c r="BR68" i="37"/>
  <c r="BT68" i="37"/>
  <c r="BV68" i="37" s="1"/>
  <c r="CA68" i="37" s="1"/>
  <c r="U68" i="37" s="1"/>
  <c r="BT63" i="37"/>
  <c r="BY63" i="37" s="1"/>
  <c r="CD63" i="37" s="1"/>
  <c r="AA63" i="37" s="1"/>
  <c r="BT18" i="37"/>
  <c r="BX18" i="37" s="1"/>
  <c r="CC18" i="37" s="1"/>
  <c r="Y18" i="37" s="1"/>
  <c r="BT11" i="37"/>
  <c r="BV11" i="37" s="1"/>
  <c r="CA11" i="37" s="1"/>
  <c r="U11" i="37" s="1"/>
  <c r="BT8" i="37"/>
  <c r="BX8" i="37" s="1"/>
  <c r="CC8" i="37" s="1"/>
  <c r="Y8" i="37" s="1"/>
  <c r="BT43" i="37"/>
  <c r="BX43" i="37" s="1"/>
  <c r="CC43" i="37" s="1"/>
  <c r="Y43" i="37" s="1"/>
  <c r="BT64" i="37"/>
  <c r="BX64" i="37" s="1"/>
  <c r="CC64" i="37" s="1"/>
  <c r="Y64" i="37" s="1"/>
  <c r="BT74" i="37"/>
  <c r="BW74" i="37" s="1"/>
  <c r="CB74" i="37" s="1"/>
  <c r="W74" i="37" s="1"/>
  <c r="BT67" i="37"/>
  <c r="BX67" i="37" s="1"/>
  <c r="CC67" i="37" s="1"/>
  <c r="Y67" i="37" s="1"/>
  <c r="BT57" i="37"/>
  <c r="BV57" i="37" s="1"/>
  <c r="CA57" i="37" s="1"/>
  <c r="U57" i="37" s="1"/>
  <c r="BT26" i="37"/>
  <c r="BX26" i="37" s="1"/>
  <c r="CC26" i="37" s="1"/>
  <c r="Y26" i="37" s="1"/>
  <c r="BT30" i="37"/>
  <c r="BY30" i="37" s="1"/>
  <c r="CD30" i="37" s="1"/>
  <c r="AA30" i="37" s="1"/>
  <c r="BT19" i="37"/>
  <c r="BY19" i="37" s="1"/>
  <c r="CD19" i="37" s="1"/>
  <c r="AA19" i="37" s="1"/>
  <c r="BT65" i="37"/>
  <c r="BW65" i="37" s="1"/>
  <c r="CB65" i="37" s="1"/>
  <c r="W65" i="37" s="1"/>
  <c r="BT75" i="37"/>
  <c r="BW75" i="37" s="1"/>
  <c r="CB75" i="37" s="1"/>
  <c r="W75" i="37" s="1"/>
  <c r="BT9" i="37"/>
  <c r="BV9" i="37" s="1"/>
  <c r="CA9" i="37" s="1"/>
  <c r="U9" i="37" s="1"/>
  <c r="BT16" i="37"/>
  <c r="BY16" i="37" s="1"/>
  <c r="CD16" i="37" s="1"/>
  <c r="AA16" i="37" s="1"/>
  <c r="BT48" i="37"/>
  <c r="BU48" i="37" s="1"/>
  <c r="BZ48" i="37" s="1"/>
  <c r="S48" i="37" s="1"/>
  <c r="AG48" i="37" s="1"/>
  <c r="BT34" i="37"/>
  <c r="BX34" i="37" s="1"/>
  <c r="CC34" i="37" s="1"/>
  <c r="Y34" i="37" s="1"/>
  <c r="BT6" i="37"/>
  <c r="BX6" i="37" s="1"/>
  <c r="CC6" i="37" s="1"/>
  <c r="Y6" i="37" s="1"/>
  <c r="BT52" i="37"/>
  <c r="BY52" i="37" s="1"/>
  <c r="CD52" i="37" s="1"/>
  <c r="AA52" i="37" s="1"/>
  <c r="BT31" i="37"/>
  <c r="BU31" i="37" s="1"/>
  <c r="BZ31" i="37" s="1"/>
  <c r="S31" i="37" s="1"/>
  <c r="AG31" i="37" s="1"/>
  <c r="BT38" i="37"/>
  <c r="BX38" i="37" s="1"/>
  <c r="CC38" i="37" s="1"/>
  <c r="Y38" i="37" s="1"/>
  <c r="BT7" i="37"/>
  <c r="BU7" i="37" s="1"/>
  <c r="BZ7" i="37" s="1"/>
  <c r="S7" i="37" s="1"/>
  <c r="AG7" i="37" s="1"/>
  <c r="BT14" i="37"/>
  <c r="BY14" i="37" s="1"/>
  <c r="CD14" i="37" s="1"/>
  <c r="AA14" i="37" s="1"/>
  <c r="BT53" i="37"/>
  <c r="BW53" i="37" s="1"/>
  <c r="CB53" i="37" s="1"/>
  <c r="W53" i="37" s="1"/>
  <c r="BT56" i="37"/>
  <c r="BY56" i="37" s="1"/>
  <c r="CD56" i="37" s="1"/>
  <c r="AA56" i="37" s="1"/>
  <c r="BX32" i="37"/>
  <c r="CC32" i="37" s="1"/>
  <c r="Y32" i="37" s="1"/>
  <c r="BY32" i="37"/>
  <c r="CD32" i="37" s="1"/>
  <c r="AA32" i="37" s="1"/>
  <c r="BT4" i="37"/>
  <c r="BY4" i="37" s="1"/>
  <c r="CD4" i="37" s="1"/>
  <c r="AA4" i="37" s="1"/>
  <c r="BT12" i="37"/>
  <c r="BR28" i="37"/>
  <c r="BT28" i="37"/>
  <c r="BR40" i="37"/>
  <c r="BT40" i="37"/>
  <c r="BR13" i="37"/>
  <c r="BT13" i="37"/>
  <c r="BW13" i="37" s="1"/>
  <c r="CB13" i="37" s="1"/>
  <c r="W13" i="37" s="1"/>
  <c r="BX58" i="37"/>
  <c r="CC58" i="37" s="1"/>
  <c r="Y58" i="37" s="1"/>
  <c r="BU58" i="37"/>
  <c r="BZ58" i="37" s="1"/>
  <c r="S58" i="37" s="1"/>
  <c r="AG58" i="37" s="1"/>
  <c r="BV58" i="37"/>
  <c r="CA58" i="37" s="1"/>
  <c r="U58" i="37" s="1"/>
  <c r="BT29" i="37"/>
  <c r="BU29" i="37" s="1"/>
  <c r="BZ29" i="37" s="1"/>
  <c r="S29" i="37" s="1"/>
  <c r="AG29" i="37" s="1"/>
  <c r="BT23" i="37"/>
  <c r="BU23" i="37" s="1"/>
  <c r="BZ23" i="37" s="1"/>
  <c r="S23" i="37" s="1"/>
  <c r="AG23" i="37" s="1"/>
  <c r="BT5" i="37"/>
  <c r="BY5" i="37" s="1"/>
  <c r="CD5" i="37" s="1"/>
  <c r="AA5" i="37" s="1"/>
  <c r="BR5" i="37"/>
  <c r="BT17" i="37"/>
  <c r="BW17" i="37" s="1"/>
  <c r="CB17" i="37" s="1"/>
  <c r="W17" i="37" s="1"/>
  <c r="BR17" i="37"/>
  <c r="BT45" i="37"/>
  <c r="BX45" i="37" s="1"/>
  <c r="CC45" i="37" s="1"/>
  <c r="Y45" i="37" s="1"/>
  <c r="BR45" i="37"/>
  <c r="BT15" i="37"/>
  <c r="BY15" i="37" s="1"/>
  <c r="CD15" i="37" s="1"/>
  <c r="AA15" i="37" s="1"/>
  <c r="BT24" i="37"/>
  <c r="BT33" i="37"/>
  <c r="BR36" i="37"/>
  <c r="BT36" i="37"/>
  <c r="BY36" i="37" s="1"/>
  <c r="CD36" i="37" s="1"/>
  <c r="AA36" i="37" s="1"/>
  <c r="BR62" i="37"/>
  <c r="BT62" i="37"/>
  <c r="BX62" i="37" s="1"/>
  <c r="CC62" i="37" s="1"/>
  <c r="Y62" i="37" s="1"/>
  <c r="BT44" i="37"/>
  <c r="BR46" i="37"/>
  <c r="BT10" i="37"/>
  <c r="BU10" i="37" s="1"/>
  <c r="BZ10" i="37" s="1"/>
  <c r="S10" i="37" s="1"/>
  <c r="BT27" i="37"/>
  <c r="BX27" i="37" s="1"/>
  <c r="CC27" i="37" s="1"/>
  <c r="Y27" i="37" s="1"/>
  <c r="BT50" i="37"/>
  <c r="BY50" i="37" s="1"/>
  <c r="CD50" i="37" s="1"/>
  <c r="AA50" i="37" s="1"/>
  <c r="BR60" i="37"/>
  <c r="BT60" i="37"/>
  <c r="BT42" i="37"/>
  <c r="BU42" i="37" s="1"/>
  <c r="BZ42" i="37" s="1"/>
  <c r="S42" i="37" s="1"/>
  <c r="AG42" i="37" s="1"/>
  <c r="BT49" i="37"/>
  <c r="BX49" i="37" s="1"/>
  <c r="CC49" i="37" s="1"/>
  <c r="Y49" i="37" s="1"/>
  <c r="BR49" i="37"/>
  <c r="BV38" i="37"/>
  <c r="CA38" i="37" s="1"/>
  <c r="U38" i="37" s="1"/>
  <c r="BU22" i="37"/>
  <c r="BZ22" i="37" s="1"/>
  <c r="S22" i="37" s="1"/>
  <c r="AG22" i="37" s="1"/>
  <c r="BT66" i="37"/>
  <c r="BR66" i="37"/>
  <c r="BW18" i="37"/>
  <c r="CB18" i="37" s="1"/>
  <c r="W18" i="37" s="1"/>
  <c r="BR61" i="37"/>
  <c r="BT61" i="37"/>
  <c r="BX61" i="37" s="1"/>
  <c r="CC61" i="37" s="1"/>
  <c r="Y61" i="37" s="1"/>
  <c r="BT37" i="37"/>
  <c r="BV37" i="37" s="1"/>
  <c r="CA37" i="37" s="1"/>
  <c r="U37" i="37" s="1"/>
  <c r="BT21" i="37"/>
  <c r="BX21" i="37" s="1"/>
  <c r="CC21" i="37" s="1"/>
  <c r="Y21" i="37" s="1"/>
  <c r="BR59" i="37"/>
  <c r="BT59" i="37"/>
  <c r="BW59" i="37" s="1"/>
  <c r="CB59" i="37" s="1"/>
  <c r="W59" i="37" s="1"/>
  <c r="BR43" i="37"/>
  <c r="BT47" i="37"/>
  <c r="BY47" i="37" s="1"/>
  <c r="CD47" i="37" s="1"/>
  <c r="AA47" i="37" s="1"/>
  <c r="BX46" i="37"/>
  <c r="CC46" i="37" s="1"/>
  <c r="Y46" i="37" s="1"/>
  <c r="BV46" i="37"/>
  <c r="CA46" i="37" s="1"/>
  <c r="U46" i="37" s="1"/>
  <c r="BU46" i="37"/>
  <c r="BZ46" i="37" s="1"/>
  <c r="S46" i="37" s="1"/>
  <c r="AG46" i="37" s="1"/>
  <c r="BW46" i="37"/>
  <c r="CB46" i="37" s="1"/>
  <c r="W46" i="37" s="1"/>
  <c r="BT20" i="37"/>
  <c r="BY46" i="37"/>
  <c r="CD46" i="37" s="1"/>
  <c r="AA46" i="37" s="1"/>
  <c r="BT69" i="37"/>
  <c r="BY69" i="37" s="1"/>
  <c r="CD69" i="37" s="1"/>
  <c r="AA69" i="37" s="1"/>
  <c r="BT73" i="37"/>
  <c r="BV73" i="37" s="1"/>
  <c r="CA73" i="37" s="1"/>
  <c r="U73" i="37" s="1"/>
  <c r="BT72" i="37"/>
  <c r="BY72" i="37" s="1"/>
  <c r="CD72" i="37" s="1"/>
  <c r="AA72" i="37" s="1"/>
  <c r="BW52" i="37"/>
  <c r="CB52" i="37" s="1"/>
  <c r="W52" i="37" s="1"/>
  <c r="BR52" i="37"/>
  <c r="BW55" i="37"/>
  <c r="CB55" i="37" s="1"/>
  <c r="W55" i="37" s="1"/>
  <c r="BR55" i="37"/>
  <c r="BU55" i="37"/>
  <c r="BZ55" i="37" s="1"/>
  <c r="S55" i="37" s="1"/>
  <c r="AG55" i="37" s="1"/>
  <c r="BV55" i="37"/>
  <c r="CA55" i="37" s="1"/>
  <c r="U55" i="37" s="1"/>
  <c r="BT70" i="37"/>
  <c r="BW70" i="37" s="1"/>
  <c r="CB70" i="37" s="1"/>
  <c r="W70" i="37" s="1"/>
  <c r="C19" i="36"/>
  <c r="C18" i="36"/>
  <c r="C17" i="36"/>
  <c r="C16" i="36"/>
  <c r="C15" i="36"/>
  <c r="C14" i="36"/>
  <c r="C13" i="36"/>
  <c r="C12" i="36"/>
  <c r="AG10" i="37" l="1"/>
  <c r="BU30" i="37"/>
  <c r="BZ30" i="37" s="1"/>
  <c r="S30" i="37" s="1"/>
  <c r="AG30" i="37" s="1"/>
  <c r="BY57" i="37"/>
  <c r="CD57" i="37" s="1"/>
  <c r="AA57" i="37" s="1"/>
  <c r="BX74" i="37"/>
  <c r="CC74" i="37" s="1"/>
  <c r="Y74" i="37" s="1"/>
  <c r="BY75" i="37"/>
  <c r="CD75" i="37" s="1"/>
  <c r="AA75" i="37" s="1"/>
  <c r="BU75" i="37"/>
  <c r="BZ75" i="37" s="1"/>
  <c r="S75" i="37" s="1"/>
  <c r="AG75" i="37" s="1"/>
  <c r="BX75" i="37"/>
  <c r="CC75" i="37" s="1"/>
  <c r="Y75" i="37" s="1"/>
  <c r="BY35" i="37"/>
  <c r="CD35" i="37" s="1"/>
  <c r="AA35" i="37" s="1"/>
  <c r="BY48" i="37"/>
  <c r="CD48" i="37" s="1"/>
  <c r="AA48" i="37" s="1"/>
  <c r="BV75" i="37"/>
  <c r="CA75" i="37" s="1"/>
  <c r="U75" i="37" s="1"/>
  <c r="BV35" i="37"/>
  <c r="CA35" i="37" s="1"/>
  <c r="U35" i="37" s="1"/>
  <c r="BV30" i="37"/>
  <c r="CA30" i="37" s="1"/>
  <c r="U30" i="37" s="1"/>
  <c r="V30" i="37" s="1"/>
  <c r="AH30" i="37" s="1"/>
  <c r="BW38" i="37"/>
  <c r="CB38" i="37" s="1"/>
  <c r="W38" i="37" s="1"/>
  <c r="BU65" i="37"/>
  <c r="BZ65" i="37" s="1"/>
  <c r="S65" i="37" s="1"/>
  <c r="AG65" i="37" s="1"/>
  <c r="BW48" i="37"/>
  <c r="CB48" i="37" s="1"/>
  <c r="W48" i="37" s="1"/>
  <c r="X48" i="37" s="1"/>
  <c r="AI48" i="37" s="1"/>
  <c r="BX48" i="37"/>
  <c r="CC48" i="37" s="1"/>
  <c r="Y48" i="37" s="1"/>
  <c r="Z48" i="37" s="1"/>
  <c r="AJ48" i="37" s="1"/>
  <c r="BY9" i="37"/>
  <c r="CD9" i="37" s="1"/>
  <c r="AA9" i="37" s="1"/>
  <c r="BW32" i="37"/>
  <c r="CB32" i="37" s="1"/>
  <c r="W32" i="37" s="1"/>
  <c r="X32" i="37" s="1"/>
  <c r="BV32" i="37"/>
  <c r="CA32" i="37" s="1"/>
  <c r="U32" i="37" s="1"/>
  <c r="V32" i="37" s="1"/>
  <c r="BV48" i="37"/>
  <c r="CA48" i="37" s="1"/>
  <c r="U48" i="37" s="1"/>
  <c r="BW16" i="37"/>
  <c r="CB16" i="37" s="1"/>
  <c r="W16" i="37" s="1"/>
  <c r="BU16" i="37"/>
  <c r="BZ16" i="37" s="1"/>
  <c r="S16" i="37" s="1"/>
  <c r="AG16" i="37" s="1"/>
  <c r="BW35" i="37"/>
  <c r="CB35" i="37" s="1"/>
  <c r="W35" i="37" s="1"/>
  <c r="X35" i="37" s="1"/>
  <c r="AI35" i="37" s="1"/>
  <c r="BV16" i="37"/>
  <c r="CA16" i="37" s="1"/>
  <c r="U16" i="37" s="1"/>
  <c r="V16" i="37" s="1"/>
  <c r="AH16" i="37" s="1"/>
  <c r="BX35" i="37"/>
  <c r="CC35" i="37" s="1"/>
  <c r="Y35" i="37" s="1"/>
  <c r="Z35" i="37" s="1"/>
  <c r="AJ35" i="37" s="1"/>
  <c r="BV65" i="37"/>
  <c r="CA65" i="37" s="1"/>
  <c r="U65" i="37" s="1"/>
  <c r="V65" i="37" s="1"/>
  <c r="AH65" i="37" s="1"/>
  <c r="BX65" i="37"/>
  <c r="CC65" i="37" s="1"/>
  <c r="Y65" i="37" s="1"/>
  <c r="BV74" i="37"/>
  <c r="CA74" i="37" s="1"/>
  <c r="U74" i="37" s="1"/>
  <c r="V74" i="37" s="1"/>
  <c r="AH74" i="37" s="1"/>
  <c r="BY65" i="37"/>
  <c r="CD65" i="37" s="1"/>
  <c r="AA65" i="37" s="1"/>
  <c r="BV64" i="37"/>
  <c r="CA64" i="37" s="1"/>
  <c r="U64" i="37" s="1"/>
  <c r="BW19" i="37"/>
  <c r="CB19" i="37" s="1"/>
  <c r="W19" i="37" s="1"/>
  <c r="BU64" i="37"/>
  <c r="BZ64" i="37" s="1"/>
  <c r="S64" i="37" s="1"/>
  <c r="AG64" i="37" s="1"/>
  <c r="BW62" i="37"/>
  <c r="CB62" i="37" s="1"/>
  <c r="W62" i="37" s="1"/>
  <c r="BX16" i="37"/>
  <c r="CC16" i="37" s="1"/>
  <c r="Y16" i="37" s="1"/>
  <c r="BU74" i="37"/>
  <c r="BZ74" i="37" s="1"/>
  <c r="S74" i="37" s="1"/>
  <c r="AG74" i="37" s="1"/>
  <c r="BW43" i="37"/>
  <c r="CB43" i="37" s="1"/>
  <c r="W43" i="37" s="1"/>
  <c r="BU54" i="37"/>
  <c r="BZ54" i="37" s="1"/>
  <c r="S54" i="37" s="1"/>
  <c r="AG54" i="37" s="1"/>
  <c r="BU43" i="37"/>
  <c r="BZ43" i="37" s="1"/>
  <c r="S43" i="37" s="1"/>
  <c r="AG43" i="37" s="1"/>
  <c r="BY22" i="37"/>
  <c r="CD22" i="37" s="1"/>
  <c r="AA22" i="37" s="1"/>
  <c r="BY74" i="37"/>
  <c r="CD74" i="37" s="1"/>
  <c r="AA74" i="37" s="1"/>
  <c r="AB74" i="37" s="1"/>
  <c r="AK74" i="37" s="1"/>
  <c r="BW54" i="37"/>
  <c r="CB54" i="37" s="1"/>
  <c r="W54" i="37" s="1"/>
  <c r="T32" i="37"/>
  <c r="AG32" i="37"/>
  <c r="BW22" i="37"/>
  <c r="CB22" i="37" s="1"/>
  <c r="W22" i="37" s="1"/>
  <c r="X22" i="37" s="1"/>
  <c r="AI22" i="37" s="1"/>
  <c r="T51" i="37"/>
  <c r="AG51" i="37"/>
  <c r="BV18" i="37"/>
  <c r="CA18" i="37" s="1"/>
  <c r="U18" i="37" s="1"/>
  <c r="BV22" i="37"/>
  <c r="CA22" i="37" s="1"/>
  <c r="U22" i="37" s="1"/>
  <c r="BY55" i="37"/>
  <c r="CD55" i="37" s="1"/>
  <c r="AA55" i="37" s="1"/>
  <c r="AN32" i="37"/>
  <c r="AU32" i="37"/>
  <c r="AB32" i="37"/>
  <c r="AK32" i="37" s="1"/>
  <c r="BY64" i="37"/>
  <c r="CD64" i="37" s="1"/>
  <c r="AA64" i="37" s="1"/>
  <c r="BW51" i="37"/>
  <c r="CB51" i="37" s="1"/>
  <c r="W51" i="37" s="1"/>
  <c r="X51" i="37" s="1"/>
  <c r="AI51" i="37" s="1"/>
  <c r="BW73" i="37"/>
  <c r="CB73" i="37" s="1"/>
  <c r="W73" i="37" s="1"/>
  <c r="BW29" i="37"/>
  <c r="CB29" i="37" s="1"/>
  <c r="W29" i="37" s="1"/>
  <c r="X29" i="37" s="1"/>
  <c r="AI29" i="37" s="1"/>
  <c r="BV8" i="37"/>
  <c r="CA8" i="37" s="1"/>
  <c r="U8" i="37" s="1"/>
  <c r="BU8" i="37"/>
  <c r="BZ8" i="37" s="1"/>
  <c r="S8" i="37" s="1"/>
  <c r="AG8" i="37" s="1"/>
  <c r="BV43" i="37"/>
  <c r="CA43" i="37" s="1"/>
  <c r="U43" i="37" s="1"/>
  <c r="BY43" i="37"/>
  <c r="CD43" i="37" s="1"/>
  <c r="AA43" i="37" s="1"/>
  <c r="BU19" i="37"/>
  <c r="BZ19" i="37" s="1"/>
  <c r="S19" i="37" s="1"/>
  <c r="AG19" i="37" s="1"/>
  <c r="BX30" i="37"/>
  <c r="CC30" i="37" s="1"/>
  <c r="Y30" i="37" s="1"/>
  <c r="Z30" i="37" s="1"/>
  <c r="AJ30" i="37" s="1"/>
  <c r="BX41" i="37"/>
  <c r="CC41" i="37" s="1"/>
  <c r="Y41" i="37" s="1"/>
  <c r="BW14" i="37"/>
  <c r="CB14" i="37" s="1"/>
  <c r="W14" i="37" s="1"/>
  <c r="BV67" i="37"/>
  <c r="CA67" i="37" s="1"/>
  <c r="U67" i="37" s="1"/>
  <c r="BU5" i="37"/>
  <c r="BZ5" i="37" s="1"/>
  <c r="S5" i="37" s="1"/>
  <c r="AG5" i="37" s="1"/>
  <c r="AU51" i="37"/>
  <c r="AN51" i="37"/>
  <c r="Z32" i="37"/>
  <c r="BY8" i="37"/>
  <c r="CD8" i="37" s="1"/>
  <c r="AA8" i="37" s="1"/>
  <c r="BU41" i="37"/>
  <c r="BZ41" i="37" s="1"/>
  <c r="S41" i="37" s="1"/>
  <c r="AG41" i="37" s="1"/>
  <c r="BV41" i="37"/>
  <c r="CA41" i="37" s="1"/>
  <c r="U41" i="37" s="1"/>
  <c r="BW41" i="37"/>
  <c r="CB41" i="37" s="1"/>
  <c r="W41" i="37" s="1"/>
  <c r="BW7" i="37"/>
  <c r="CB7" i="37" s="1"/>
  <c r="W7" i="37" s="1"/>
  <c r="X7" i="37" s="1"/>
  <c r="AI7" i="37" s="1"/>
  <c r="BV7" i="37"/>
  <c r="CA7" i="37" s="1"/>
  <c r="U7" i="37" s="1"/>
  <c r="V7" i="37" s="1"/>
  <c r="AH7" i="37" s="1"/>
  <c r="BX54" i="37"/>
  <c r="CC54" i="37" s="1"/>
  <c r="Y54" i="37" s="1"/>
  <c r="BV72" i="37"/>
  <c r="CA72" i="37" s="1"/>
  <c r="U72" i="37" s="1"/>
  <c r="BW72" i="37"/>
  <c r="CB72" i="37" s="1"/>
  <c r="W72" i="37" s="1"/>
  <c r="BX7" i="37"/>
  <c r="CC7" i="37" s="1"/>
  <c r="Y7" i="37" s="1"/>
  <c r="Z7" i="37" s="1"/>
  <c r="AJ7" i="37" s="1"/>
  <c r="BW4" i="37"/>
  <c r="CB4" i="37" s="1"/>
  <c r="W4" i="37" s="1"/>
  <c r="BY51" i="37"/>
  <c r="CD51" i="37" s="1"/>
  <c r="AA51" i="37" s="1"/>
  <c r="AB51" i="37" s="1"/>
  <c r="BW8" i="37"/>
  <c r="CB8" i="37" s="1"/>
  <c r="W8" i="37" s="1"/>
  <c r="BU4" i="37"/>
  <c r="BZ4" i="37" s="1"/>
  <c r="S4" i="37" s="1"/>
  <c r="BY62" i="37"/>
  <c r="CD62" i="37" s="1"/>
  <c r="AA62" i="37" s="1"/>
  <c r="BX51" i="37"/>
  <c r="CC51" i="37" s="1"/>
  <c r="Y51" i="37" s="1"/>
  <c r="Z51" i="37" s="1"/>
  <c r="BW64" i="37"/>
  <c r="CB64" i="37" s="1"/>
  <c r="W64" i="37" s="1"/>
  <c r="BW58" i="37"/>
  <c r="CB58" i="37" s="1"/>
  <c r="W58" i="37" s="1"/>
  <c r="X58" i="37" s="1"/>
  <c r="AI58" i="37" s="1"/>
  <c r="BV5" i="37"/>
  <c r="CA5" i="37" s="1"/>
  <c r="U5" i="37" s="1"/>
  <c r="BU72" i="37"/>
  <c r="BZ72" i="37" s="1"/>
  <c r="S72" i="37" s="1"/>
  <c r="BU67" i="37"/>
  <c r="BZ67" i="37" s="1"/>
  <c r="S67" i="37" s="1"/>
  <c r="AG67" i="37" s="1"/>
  <c r="BW67" i="37"/>
  <c r="CB67" i="37" s="1"/>
  <c r="W67" i="37" s="1"/>
  <c r="BW30" i="37"/>
  <c r="CB30" i="37" s="1"/>
  <c r="W30" i="37" s="1"/>
  <c r="X30" i="37" s="1"/>
  <c r="AI30" i="37" s="1"/>
  <c r="BY34" i="37"/>
  <c r="CD34" i="37" s="1"/>
  <c r="AA34" i="37" s="1"/>
  <c r="BY68" i="37"/>
  <c r="CD68" i="37" s="1"/>
  <c r="AA68" i="37" s="1"/>
  <c r="BU68" i="37"/>
  <c r="BZ68" i="37" s="1"/>
  <c r="S68" i="37" s="1"/>
  <c r="BW68" i="37"/>
  <c r="CB68" i="37" s="1"/>
  <c r="W68" i="37" s="1"/>
  <c r="BX68" i="37"/>
  <c r="CC68" i="37" s="1"/>
  <c r="Y68" i="37" s="1"/>
  <c r="BU34" i="37"/>
  <c r="BZ34" i="37" s="1"/>
  <c r="S34" i="37" s="1"/>
  <c r="AG34" i="37" s="1"/>
  <c r="BV45" i="37"/>
  <c r="CA45" i="37" s="1"/>
  <c r="U45" i="37" s="1"/>
  <c r="BW25" i="37"/>
  <c r="CB25" i="37" s="1"/>
  <c r="W25" i="37" s="1"/>
  <c r="BW6" i="37"/>
  <c r="CB6" i="37" s="1"/>
  <c r="W6" i="37" s="1"/>
  <c r="BU25" i="37"/>
  <c r="BZ25" i="37" s="1"/>
  <c r="S25" i="37" s="1"/>
  <c r="AG25" i="37" s="1"/>
  <c r="BW56" i="37"/>
  <c r="CB56" i="37" s="1"/>
  <c r="W56" i="37" s="1"/>
  <c r="BX25" i="37"/>
  <c r="CC25" i="37" s="1"/>
  <c r="Y25" i="37" s="1"/>
  <c r="BW63" i="37"/>
  <c r="CB63" i="37" s="1"/>
  <c r="W63" i="37" s="1"/>
  <c r="BV52" i="37"/>
  <c r="CA52" i="37" s="1"/>
  <c r="U52" i="37" s="1"/>
  <c r="BU18" i="37"/>
  <c r="BZ18" i="37" s="1"/>
  <c r="S18" i="37" s="1"/>
  <c r="BY71" i="37"/>
  <c r="CD71" i="37" s="1"/>
  <c r="AA71" i="37" s="1"/>
  <c r="BU6" i="37"/>
  <c r="BZ6" i="37" s="1"/>
  <c r="S6" i="37" s="1"/>
  <c r="AG6" i="37" s="1"/>
  <c r="BY18" i="37"/>
  <c r="CD18" i="37" s="1"/>
  <c r="AA18" i="37" s="1"/>
  <c r="BW47" i="37"/>
  <c r="CB47" i="37" s="1"/>
  <c r="W47" i="37" s="1"/>
  <c r="BW34" i="37"/>
  <c r="CB34" i="37" s="1"/>
  <c r="W34" i="37" s="1"/>
  <c r="BU47" i="37"/>
  <c r="BZ47" i="37" s="1"/>
  <c r="S47" i="37" s="1"/>
  <c r="BU63" i="37"/>
  <c r="BZ63" i="37" s="1"/>
  <c r="S63" i="37" s="1"/>
  <c r="AG63" i="37" s="1"/>
  <c r="BU52" i="37"/>
  <c r="BZ52" i="37" s="1"/>
  <c r="S52" i="37" s="1"/>
  <c r="BV6" i="37"/>
  <c r="CA6" i="37" s="1"/>
  <c r="U6" i="37" s="1"/>
  <c r="BX52" i="37"/>
  <c r="CC52" i="37" s="1"/>
  <c r="Y52" i="37" s="1"/>
  <c r="BY6" i="37"/>
  <c r="CD6" i="37" s="1"/>
  <c r="AA6" i="37" s="1"/>
  <c r="AB6" i="37" s="1"/>
  <c r="AK6" i="37" s="1"/>
  <c r="BY25" i="37"/>
  <c r="CD25" i="37" s="1"/>
  <c r="AA25" i="37" s="1"/>
  <c r="BU38" i="37"/>
  <c r="BZ38" i="37" s="1"/>
  <c r="S38" i="37" s="1"/>
  <c r="AN38" i="37" s="1"/>
  <c r="BV19" i="37"/>
  <c r="CA19" i="37" s="1"/>
  <c r="U19" i="37" s="1"/>
  <c r="BV71" i="37"/>
  <c r="CA71" i="37" s="1"/>
  <c r="U71" i="37" s="1"/>
  <c r="BV63" i="37"/>
  <c r="CA63" i="37" s="1"/>
  <c r="U63" i="37" s="1"/>
  <c r="BX71" i="37"/>
  <c r="CC71" i="37" s="1"/>
  <c r="Y71" i="37" s="1"/>
  <c r="BU71" i="37"/>
  <c r="BZ71" i="37" s="1"/>
  <c r="S71" i="37" s="1"/>
  <c r="AG71" i="37" s="1"/>
  <c r="BX63" i="37"/>
  <c r="CC63" i="37" s="1"/>
  <c r="Y63" i="37" s="1"/>
  <c r="BW11" i="37"/>
  <c r="CB11" i="37" s="1"/>
  <c r="W11" i="37" s="1"/>
  <c r="BW26" i="37"/>
  <c r="CB26" i="37" s="1"/>
  <c r="W26" i="37" s="1"/>
  <c r="BX11" i="37"/>
  <c r="CC11" i="37" s="1"/>
  <c r="Y11" i="37" s="1"/>
  <c r="BY11" i="37"/>
  <c r="CD11" i="37" s="1"/>
  <c r="AA11" i="37" s="1"/>
  <c r="BV39" i="37"/>
  <c r="CA39" i="37" s="1"/>
  <c r="U39" i="37" s="1"/>
  <c r="BY53" i="37"/>
  <c r="CD53" i="37" s="1"/>
  <c r="AA53" i="37" s="1"/>
  <c r="BY45" i="37"/>
  <c r="CD45" i="37" s="1"/>
  <c r="AA45" i="37" s="1"/>
  <c r="BU53" i="37"/>
  <c r="BZ53" i="37" s="1"/>
  <c r="S53" i="37" s="1"/>
  <c r="BV56" i="37"/>
  <c r="CA56" i="37" s="1"/>
  <c r="U56" i="37" s="1"/>
  <c r="BV53" i="37"/>
  <c r="CA53" i="37" s="1"/>
  <c r="U53" i="37" s="1"/>
  <c r="BU45" i="37"/>
  <c r="BZ45" i="37" s="1"/>
  <c r="S45" i="37" s="1"/>
  <c r="BU39" i="37"/>
  <c r="BZ39" i="37" s="1"/>
  <c r="S39" i="37" s="1"/>
  <c r="AG39" i="37" s="1"/>
  <c r="BW45" i="37"/>
  <c r="CB45" i="37" s="1"/>
  <c r="W45" i="37" s="1"/>
  <c r="BU26" i="37"/>
  <c r="BZ26" i="37" s="1"/>
  <c r="S26" i="37" s="1"/>
  <c r="BV26" i="37"/>
  <c r="CA26" i="37" s="1"/>
  <c r="U26" i="37" s="1"/>
  <c r="BU56" i="37"/>
  <c r="BZ56" i="37" s="1"/>
  <c r="S56" i="37" s="1"/>
  <c r="AG56" i="37" s="1"/>
  <c r="BX4" i="37"/>
  <c r="CC4" i="37" s="1"/>
  <c r="Y4" i="37" s="1"/>
  <c r="BX53" i="37"/>
  <c r="CC53" i="37" s="1"/>
  <c r="Y53" i="37" s="1"/>
  <c r="BX5" i="37"/>
  <c r="CC5" i="37" s="1"/>
  <c r="Y5" i="37" s="1"/>
  <c r="Z5" i="37" s="1"/>
  <c r="AJ5" i="37" s="1"/>
  <c r="BW5" i="37"/>
  <c r="CB5" i="37" s="1"/>
  <c r="W5" i="37" s="1"/>
  <c r="X5" i="37" s="1"/>
  <c r="AI5" i="37" s="1"/>
  <c r="BV21" i="37"/>
  <c r="CA21" i="37" s="1"/>
  <c r="U21" i="37" s="1"/>
  <c r="BX39" i="37"/>
  <c r="CC39" i="37" s="1"/>
  <c r="Y39" i="37" s="1"/>
  <c r="BY54" i="37"/>
  <c r="CD54" i="37" s="1"/>
  <c r="AA54" i="37" s="1"/>
  <c r="BU21" i="37"/>
  <c r="BZ21" i="37" s="1"/>
  <c r="S21" i="37" s="1"/>
  <c r="AN21" i="37" s="1"/>
  <c r="BX56" i="37"/>
  <c r="CC56" i="37" s="1"/>
  <c r="Y56" i="37" s="1"/>
  <c r="BU11" i="37"/>
  <c r="BZ11" i="37" s="1"/>
  <c r="S11" i="37" s="1"/>
  <c r="BV34" i="37"/>
  <c r="CA34" i="37" s="1"/>
  <c r="U34" i="37" s="1"/>
  <c r="BY26" i="37"/>
  <c r="CD26" i="37" s="1"/>
  <c r="AA26" i="37" s="1"/>
  <c r="BV51" i="37"/>
  <c r="CA51" i="37" s="1"/>
  <c r="U51" i="37" s="1"/>
  <c r="V51" i="37" s="1"/>
  <c r="AH51" i="37" s="1"/>
  <c r="BV4" i="37"/>
  <c r="CA4" i="37" s="1"/>
  <c r="U4" i="37" s="1"/>
  <c r="BW39" i="37"/>
  <c r="CB39" i="37" s="1"/>
  <c r="W39" i="37" s="1"/>
  <c r="BU69" i="37"/>
  <c r="BZ69" i="37" s="1"/>
  <c r="S69" i="37" s="1"/>
  <c r="AG69" i="37" s="1"/>
  <c r="BW69" i="37"/>
  <c r="CB69" i="37" s="1"/>
  <c r="W69" i="37" s="1"/>
  <c r="BY21" i="37"/>
  <c r="CD21" i="37" s="1"/>
  <c r="AA21" i="37" s="1"/>
  <c r="BX57" i="37"/>
  <c r="CC57" i="37" s="1"/>
  <c r="Y57" i="37" s="1"/>
  <c r="BY67" i="37"/>
  <c r="CD67" i="37" s="1"/>
  <c r="AA67" i="37" s="1"/>
  <c r="BU57" i="37"/>
  <c r="BZ57" i="37" s="1"/>
  <c r="S57" i="37" s="1"/>
  <c r="AG57" i="37" s="1"/>
  <c r="BV29" i="37"/>
  <c r="CA29" i="37" s="1"/>
  <c r="U29" i="37" s="1"/>
  <c r="V29" i="37" s="1"/>
  <c r="AH29" i="37" s="1"/>
  <c r="BW9" i="37"/>
  <c r="CB9" i="37" s="1"/>
  <c r="W9" i="37" s="1"/>
  <c r="BW31" i="37"/>
  <c r="CB31" i="37" s="1"/>
  <c r="W31" i="37" s="1"/>
  <c r="X31" i="37" s="1"/>
  <c r="AI31" i="37" s="1"/>
  <c r="BX19" i="37"/>
  <c r="CC19" i="37" s="1"/>
  <c r="Y19" i="37" s="1"/>
  <c r="BW15" i="37"/>
  <c r="CB15" i="37" s="1"/>
  <c r="W15" i="37" s="1"/>
  <c r="BX42" i="37"/>
  <c r="CC42" i="37" s="1"/>
  <c r="Y42" i="37" s="1"/>
  <c r="Z42" i="37" s="1"/>
  <c r="AJ42" i="37" s="1"/>
  <c r="BU73" i="37"/>
  <c r="BZ73" i="37" s="1"/>
  <c r="S73" i="37" s="1"/>
  <c r="AN73" i="37" s="1"/>
  <c r="BW57" i="37"/>
  <c r="CB57" i="37" s="1"/>
  <c r="W57" i="37" s="1"/>
  <c r="X57" i="37" s="1"/>
  <c r="AI57" i="37" s="1"/>
  <c r="BX73" i="37"/>
  <c r="CC73" i="37" s="1"/>
  <c r="Y73" i="37" s="1"/>
  <c r="BW21" i="37"/>
  <c r="CB21" i="37" s="1"/>
  <c r="W21" i="37" s="1"/>
  <c r="BX36" i="37"/>
  <c r="CC36" i="37" s="1"/>
  <c r="Y36" i="37" s="1"/>
  <c r="BY27" i="37"/>
  <c r="CD27" i="37" s="1"/>
  <c r="AA27" i="37" s="1"/>
  <c r="BV31" i="37"/>
  <c r="CA31" i="37" s="1"/>
  <c r="U31" i="37" s="1"/>
  <c r="V31" i="37" s="1"/>
  <c r="AH31" i="37" s="1"/>
  <c r="BW27" i="37"/>
  <c r="CB27" i="37" s="1"/>
  <c r="W27" i="37" s="1"/>
  <c r="BU14" i="37"/>
  <c r="BZ14" i="37" s="1"/>
  <c r="S14" i="37" s="1"/>
  <c r="AB14" i="37" s="1"/>
  <c r="AK14" i="37" s="1"/>
  <c r="BU27" i="37"/>
  <c r="BZ27" i="37" s="1"/>
  <c r="S27" i="37" s="1"/>
  <c r="BV27" i="37"/>
  <c r="CA27" i="37" s="1"/>
  <c r="U27" i="37" s="1"/>
  <c r="BY38" i="37"/>
  <c r="CD38" i="37" s="1"/>
  <c r="AA38" i="37" s="1"/>
  <c r="BW50" i="37"/>
  <c r="CB50" i="37" s="1"/>
  <c r="W50" i="37" s="1"/>
  <c r="BY31" i="37"/>
  <c r="CD31" i="37" s="1"/>
  <c r="AA31" i="37" s="1"/>
  <c r="AB31" i="37" s="1"/>
  <c r="AK31" i="37" s="1"/>
  <c r="BX50" i="37"/>
  <c r="CC50" i="37" s="1"/>
  <c r="Y50" i="37" s="1"/>
  <c r="BU50" i="37"/>
  <c r="BZ50" i="37" s="1"/>
  <c r="S50" i="37" s="1"/>
  <c r="AG50" i="37" s="1"/>
  <c r="BV50" i="37"/>
  <c r="CA50" i="37" s="1"/>
  <c r="U50" i="37" s="1"/>
  <c r="BX31" i="37"/>
  <c r="CC31" i="37" s="1"/>
  <c r="Y31" i="37" s="1"/>
  <c r="Z31" i="37" s="1"/>
  <c r="AJ31" i="37" s="1"/>
  <c r="BW49" i="37"/>
  <c r="CB49" i="37" s="1"/>
  <c r="W49" i="37" s="1"/>
  <c r="BW20" i="37"/>
  <c r="CB20" i="37" s="1"/>
  <c r="W20" i="37" s="1"/>
  <c r="BY10" i="37"/>
  <c r="CD10" i="37" s="1"/>
  <c r="AA10" i="37" s="1"/>
  <c r="AB10" i="37" s="1"/>
  <c r="AK10" i="37" s="1"/>
  <c r="BU15" i="37"/>
  <c r="BZ15" i="37" s="1"/>
  <c r="S15" i="37" s="1"/>
  <c r="BX9" i="37"/>
  <c r="CC9" i="37" s="1"/>
  <c r="Y9" i="37" s="1"/>
  <c r="BU9" i="37"/>
  <c r="BZ9" i="37" s="1"/>
  <c r="S9" i="37" s="1"/>
  <c r="BY7" i="37"/>
  <c r="CD7" i="37" s="1"/>
  <c r="AA7" i="37" s="1"/>
  <c r="AB7" i="37" s="1"/>
  <c r="AK7" i="37" s="1"/>
  <c r="BV14" i="37"/>
  <c r="CA14" i="37" s="1"/>
  <c r="U14" i="37" s="1"/>
  <c r="BX29" i="37"/>
  <c r="CC29" i="37" s="1"/>
  <c r="Y29" i="37" s="1"/>
  <c r="Z29" i="37" s="1"/>
  <c r="AJ29" i="37" s="1"/>
  <c r="BV49" i="37"/>
  <c r="CA49" i="37" s="1"/>
  <c r="U49" i="37" s="1"/>
  <c r="BW36" i="37"/>
  <c r="CB36" i="37" s="1"/>
  <c r="W36" i="37" s="1"/>
  <c r="BY29" i="37"/>
  <c r="CD29" i="37" s="1"/>
  <c r="AA29" i="37" s="1"/>
  <c r="AB29" i="37" s="1"/>
  <c r="AK29" i="37" s="1"/>
  <c r="BX14" i="37"/>
  <c r="CC14" i="37" s="1"/>
  <c r="Y14" i="37" s="1"/>
  <c r="AU42" i="37"/>
  <c r="AN42" i="37"/>
  <c r="T42" i="37"/>
  <c r="BX66" i="37"/>
  <c r="CC66" i="37" s="1"/>
  <c r="Y66" i="37" s="1"/>
  <c r="BW66" i="37"/>
  <c r="CB66" i="37" s="1"/>
  <c r="W66" i="37" s="1"/>
  <c r="BU66" i="37"/>
  <c r="BZ66" i="37" s="1"/>
  <c r="S66" i="37" s="1"/>
  <c r="AG66" i="37" s="1"/>
  <c r="BV66" i="37"/>
  <c r="CA66" i="37" s="1"/>
  <c r="U66" i="37" s="1"/>
  <c r="BV23" i="37"/>
  <c r="CA23" i="37" s="1"/>
  <c r="U23" i="37" s="1"/>
  <c r="V23" i="37" s="1"/>
  <c r="AH23" i="37" s="1"/>
  <c r="BY23" i="37"/>
  <c r="CD23" i="37" s="1"/>
  <c r="AA23" i="37" s="1"/>
  <c r="AB23" i="37" s="1"/>
  <c r="AK23" i="37" s="1"/>
  <c r="AU74" i="37"/>
  <c r="Z74" i="37"/>
  <c r="AJ74" i="37" s="1"/>
  <c r="X74" i="37"/>
  <c r="AI74" i="37" s="1"/>
  <c r="AN74" i="37"/>
  <c r="AU30" i="37"/>
  <c r="AN30" i="37"/>
  <c r="AB30" i="37"/>
  <c r="AK30" i="37" s="1"/>
  <c r="T30" i="37"/>
  <c r="BY24" i="37"/>
  <c r="CD24" i="37" s="1"/>
  <c r="AA24" i="37" s="1"/>
  <c r="BX24" i="37"/>
  <c r="CC24" i="37" s="1"/>
  <c r="Y24" i="37" s="1"/>
  <c r="BU24" i="37"/>
  <c r="BZ24" i="37" s="1"/>
  <c r="S24" i="37" s="1"/>
  <c r="AG24" i="37" s="1"/>
  <c r="BW10" i="37"/>
  <c r="CB10" i="37" s="1"/>
  <c r="W10" i="37" s="1"/>
  <c r="X10" i="37" s="1"/>
  <c r="AI10" i="37" s="1"/>
  <c r="AU67" i="37"/>
  <c r="AN67" i="37"/>
  <c r="BW40" i="37"/>
  <c r="CB40" i="37" s="1"/>
  <c r="W40" i="37" s="1"/>
  <c r="BV40" i="37"/>
  <c r="CA40" i="37" s="1"/>
  <c r="U40" i="37" s="1"/>
  <c r="BU40" i="37"/>
  <c r="BZ40" i="37" s="1"/>
  <c r="S40" i="37" s="1"/>
  <c r="AG40" i="37" s="1"/>
  <c r="BY60" i="37"/>
  <c r="CD60" i="37" s="1"/>
  <c r="AA60" i="37" s="1"/>
  <c r="BW60" i="37"/>
  <c r="CB60" i="37" s="1"/>
  <c r="W60" i="37" s="1"/>
  <c r="BV60" i="37"/>
  <c r="CA60" i="37" s="1"/>
  <c r="U60" i="37" s="1"/>
  <c r="BU60" i="37"/>
  <c r="BZ60" i="37" s="1"/>
  <c r="S60" i="37" s="1"/>
  <c r="AG60" i="37" s="1"/>
  <c r="BW23" i="37"/>
  <c r="CB23" i="37" s="1"/>
  <c r="W23" i="37" s="1"/>
  <c r="X23" i="37" s="1"/>
  <c r="AI23" i="37" s="1"/>
  <c r="BV47" i="37"/>
  <c r="CA47" i="37" s="1"/>
  <c r="U47" i="37" s="1"/>
  <c r="T10" i="37"/>
  <c r="AU10" i="37"/>
  <c r="AN10" i="37"/>
  <c r="BY42" i="37"/>
  <c r="CD42" i="37" s="1"/>
  <c r="AA42" i="37" s="1"/>
  <c r="AB42" i="37" s="1"/>
  <c r="AK42" i="37" s="1"/>
  <c r="BX33" i="37"/>
  <c r="CC33" i="37" s="1"/>
  <c r="Y33" i="37" s="1"/>
  <c r="BW33" i="37"/>
  <c r="CB33" i="37" s="1"/>
  <c r="W33" i="37" s="1"/>
  <c r="BV33" i="37"/>
  <c r="CA33" i="37" s="1"/>
  <c r="U33" i="37" s="1"/>
  <c r="BU33" i="37"/>
  <c r="BZ33" i="37" s="1"/>
  <c r="S33" i="37" s="1"/>
  <c r="AG33" i="37" s="1"/>
  <c r="BV10" i="37"/>
  <c r="CA10" i="37" s="1"/>
  <c r="U10" i="37" s="1"/>
  <c r="V10" i="37" s="1"/>
  <c r="AH10" i="37" s="1"/>
  <c r="BX47" i="37"/>
  <c r="CC47" i="37" s="1"/>
  <c r="Y47" i="37" s="1"/>
  <c r="BW24" i="37"/>
  <c r="CB24" i="37" s="1"/>
  <c r="W24" i="37" s="1"/>
  <c r="BX15" i="37"/>
  <c r="CC15" i="37" s="1"/>
  <c r="Y15" i="37" s="1"/>
  <c r="BY37" i="37"/>
  <c r="CD37" i="37" s="1"/>
  <c r="AA37" i="37" s="1"/>
  <c r="AY32" i="37"/>
  <c r="AR32" i="37"/>
  <c r="BY28" i="37"/>
  <c r="CD28" i="37" s="1"/>
  <c r="AA28" i="37" s="1"/>
  <c r="BV28" i="37"/>
  <c r="CA28" i="37" s="1"/>
  <c r="U28" i="37" s="1"/>
  <c r="BU28" i="37"/>
  <c r="BZ28" i="37" s="1"/>
  <c r="S28" i="37" s="1"/>
  <c r="AG28" i="37" s="1"/>
  <c r="AN29" i="37"/>
  <c r="T29" i="37"/>
  <c r="AU29" i="37"/>
  <c r="BW42" i="37"/>
  <c r="CB42" i="37" s="1"/>
  <c r="W42" i="37" s="1"/>
  <c r="X42" i="37" s="1"/>
  <c r="AI42" i="37" s="1"/>
  <c r="BY33" i="37"/>
  <c r="CD33" i="37" s="1"/>
  <c r="AA33" i="37" s="1"/>
  <c r="X6" i="37"/>
  <c r="AI6" i="37" s="1"/>
  <c r="BY13" i="37"/>
  <c r="CD13" i="37" s="1"/>
  <c r="AA13" i="37" s="1"/>
  <c r="BV13" i="37"/>
  <c r="CA13" i="37" s="1"/>
  <c r="U13" i="37" s="1"/>
  <c r="BU13" i="37"/>
  <c r="BZ13" i="37" s="1"/>
  <c r="S13" i="37" s="1"/>
  <c r="AG13" i="37" s="1"/>
  <c r="BY20" i="37"/>
  <c r="CD20" i="37" s="1"/>
  <c r="AA20" i="37" s="1"/>
  <c r="BX20" i="37"/>
  <c r="CC20" i="37" s="1"/>
  <c r="Y20" i="37" s="1"/>
  <c r="BY66" i="37"/>
  <c r="CD66" i="37" s="1"/>
  <c r="AA66" i="37" s="1"/>
  <c r="BY70" i="37"/>
  <c r="CD70" i="37" s="1"/>
  <c r="AA70" i="37" s="1"/>
  <c r="BX70" i="37"/>
  <c r="CC70" i="37" s="1"/>
  <c r="Y70" i="37" s="1"/>
  <c r="BV70" i="37"/>
  <c r="CA70" i="37" s="1"/>
  <c r="U70" i="37" s="1"/>
  <c r="BU70" i="37"/>
  <c r="BZ70" i="37" s="1"/>
  <c r="S70" i="37" s="1"/>
  <c r="AG70" i="37" s="1"/>
  <c r="BX60" i="37"/>
  <c r="CC60" i="37" s="1"/>
  <c r="Y60" i="37" s="1"/>
  <c r="BY59" i="37"/>
  <c r="CD59" i="37" s="1"/>
  <c r="AA59" i="37" s="1"/>
  <c r="BV59" i="37"/>
  <c r="CA59" i="37" s="1"/>
  <c r="U59" i="37" s="1"/>
  <c r="BU59" i="37"/>
  <c r="BZ59" i="37" s="1"/>
  <c r="S59" i="37" s="1"/>
  <c r="AG59" i="37" s="1"/>
  <c r="AN53" i="37"/>
  <c r="X53" i="37"/>
  <c r="AI53" i="37" s="1"/>
  <c r="AU53" i="37"/>
  <c r="AB45" i="37"/>
  <c r="AK45" i="37" s="1"/>
  <c r="Z45" i="37"/>
  <c r="AJ45" i="37" s="1"/>
  <c r="AU45" i="37"/>
  <c r="AN45" i="37"/>
  <c r="X45" i="37"/>
  <c r="AI45" i="37" s="1"/>
  <c r="X43" i="37"/>
  <c r="AI43" i="37" s="1"/>
  <c r="Z43" i="37"/>
  <c r="AJ43" i="37" s="1"/>
  <c r="T43" i="37"/>
  <c r="AU43" i="37"/>
  <c r="AN43" i="37"/>
  <c r="BY49" i="37"/>
  <c r="CD49" i="37" s="1"/>
  <c r="AA49" i="37" s="1"/>
  <c r="BU20" i="37"/>
  <c r="BZ20" i="37" s="1"/>
  <c r="S20" i="37" s="1"/>
  <c r="AG20" i="37" s="1"/>
  <c r="BV42" i="37"/>
  <c r="CA42" i="37" s="1"/>
  <c r="U42" i="37" s="1"/>
  <c r="V42" i="37" s="1"/>
  <c r="AH42" i="37" s="1"/>
  <c r="BV20" i="37"/>
  <c r="CA20" i="37" s="1"/>
  <c r="U20" i="37" s="1"/>
  <c r="BX44" i="37"/>
  <c r="CC44" i="37" s="1"/>
  <c r="Y44" i="37" s="1"/>
  <c r="BW44" i="37"/>
  <c r="CB44" i="37" s="1"/>
  <c r="W44" i="37" s="1"/>
  <c r="BV44" i="37"/>
  <c r="CA44" i="37" s="1"/>
  <c r="U44" i="37" s="1"/>
  <c r="BU44" i="37"/>
  <c r="BZ44" i="37" s="1"/>
  <c r="S44" i="37" s="1"/>
  <c r="AG44" i="37" s="1"/>
  <c r="AB46" i="37"/>
  <c r="AK46" i="37" s="1"/>
  <c r="Z46" i="37"/>
  <c r="AJ46" i="37" s="1"/>
  <c r="X46" i="37"/>
  <c r="AI46" i="37" s="1"/>
  <c r="V46" i="37"/>
  <c r="AH46" i="37" s="1"/>
  <c r="T46" i="37"/>
  <c r="AU46" i="37"/>
  <c r="AN46" i="37"/>
  <c r="BY73" i="37"/>
  <c r="CD73" i="37" s="1"/>
  <c r="AA73" i="37" s="1"/>
  <c r="BX23" i="37"/>
  <c r="CC23" i="37" s="1"/>
  <c r="Y23" i="37" s="1"/>
  <c r="Z23" i="37" s="1"/>
  <c r="AJ23" i="37" s="1"/>
  <c r="BX72" i="37"/>
  <c r="CC72" i="37" s="1"/>
  <c r="Y72" i="37" s="1"/>
  <c r="BX40" i="37"/>
  <c r="CC40" i="37" s="1"/>
  <c r="Y40" i="37" s="1"/>
  <c r="AN55" i="37"/>
  <c r="AB55" i="37"/>
  <c r="AK55" i="37" s="1"/>
  <c r="Z55" i="37"/>
  <c r="AJ55" i="37" s="1"/>
  <c r="X55" i="37"/>
  <c r="AI55" i="37" s="1"/>
  <c r="V55" i="37"/>
  <c r="AH55" i="37" s="1"/>
  <c r="T55" i="37"/>
  <c r="AU55" i="37"/>
  <c r="BU49" i="37"/>
  <c r="BZ49" i="37" s="1"/>
  <c r="S49" i="37" s="1"/>
  <c r="AG49" i="37" s="1"/>
  <c r="V5" i="37"/>
  <c r="AH5" i="37" s="1"/>
  <c r="AN5" i="37"/>
  <c r="AB5" i="37"/>
  <c r="AK5" i="37" s="1"/>
  <c r="T5" i="37"/>
  <c r="AU5" i="37"/>
  <c r="V22" i="37"/>
  <c r="AH22" i="37" s="1"/>
  <c r="AU22" i="37"/>
  <c r="AN22" i="37"/>
  <c r="AB22" i="37"/>
  <c r="AK22" i="37" s="1"/>
  <c r="Z22" i="37"/>
  <c r="AJ22" i="37" s="1"/>
  <c r="T22" i="37"/>
  <c r="AB58" i="37"/>
  <c r="AK58" i="37" s="1"/>
  <c r="Z58" i="37"/>
  <c r="AJ58" i="37" s="1"/>
  <c r="V58" i="37"/>
  <c r="AH58" i="37" s="1"/>
  <c r="T58" i="37"/>
  <c r="AU58" i="37"/>
  <c r="AN58" i="37"/>
  <c r="T7" i="37"/>
  <c r="AU7" i="37"/>
  <c r="AN7" i="37"/>
  <c r="BX10" i="37"/>
  <c r="CC10" i="37" s="1"/>
  <c r="Y10" i="37" s="1"/>
  <c r="AU75" i="37"/>
  <c r="AN75" i="37"/>
  <c r="AB75" i="37"/>
  <c r="AK75" i="37" s="1"/>
  <c r="Z75" i="37"/>
  <c r="AJ75" i="37" s="1"/>
  <c r="X75" i="37"/>
  <c r="AI75" i="37" s="1"/>
  <c r="V75" i="37"/>
  <c r="AH75" i="37" s="1"/>
  <c r="T75" i="37"/>
  <c r="BY61" i="37"/>
  <c r="CD61" i="37" s="1"/>
  <c r="AA61" i="37" s="1"/>
  <c r="BV61" i="37"/>
  <c r="CA61" i="37" s="1"/>
  <c r="U61" i="37" s="1"/>
  <c r="BU61" i="37"/>
  <c r="BZ61" i="37" s="1"/>
  <c r="S61" i="37" s="1"/>
  <c r="AG61" i="37" s="1"/>
  <c r="BX28" i="37"/>
  <c r="CC28" i="37" s="1"/>
  <c r="Y28" i="37" s="1"/>
  <c r="AN31" i="37"/>
  <c r="T31" i="37"/>
  <c r="AU31" i="37"/>
  <c r="BW28" i="37"/>
  <c r="CB28" i="37" s="1"/>
  <c r="W28" i="37" s="1"/>
  <c r="BV15" i="37"/>
  <c r="CA15" i="37" s="1"/>
  <c r="U15" i="37" s="1"/>
  <c r="AN16" i="37"/>
  <c r="AB16" i="37"/>
  <c r="AK16" i="37" s="1"/>
  <c r="Z16" i="37"/>
  <c r="AJ16" i="37" s="1"/>
  <c r="BW61" i="37"/>
  <c r="CB61" i="37" s="1"/>
  <c r="W61" i="37" s="1"/>
  <c r="BV62" i="37"/>
  <c r="CA62" i="37" s="1"/>
  <c r="U62" i="37" s="1"/>
  <c r="BU62" i="37"/>
  <c r="BZ62" i="37" s="1"/>
  <c r="S62" i="37" s="1"/>
  <c r="AG62" i="37" s="1"/>
  <c r="BY44" i="37"/>
  <c r="CD44" i="37" s="1"/>
  <c r="AA44" i="37" s="1"/>
  <c r="T23" i="37"/>
  <c r="AU23" i="37"/>
  <c r="AN23" i="37"/>
  <c r="V48" i="37"/>
  <c r="AH48" i="37" s="1"/>
  <c r="T48" i="37"/>
  <c r="AU48" i="37"/>
  <c r="AN48" i="37"/>
  <c r="AB48" i="37"/>
  <c r="AK48" i="37" s="1"/>
  <c r="BX69" i="37"/>
  <c r="CC69" i="37" s="1"/>
  <c r="Y69" i="37" s="1"/>
  <c r="BV69" i="37"/>
  <c r="CA69" i="37" s="1"/>
  <c r="U69" i="37" s="1"/>
  <c r="BX59" i="37"/>
  <c r="CC59" i="37" s="1"/>
  <c r="Y59" i="37" s="1"/>
  <c r="BV24" i="37"/>
  <c r="CA24" i="37" s="1"/>
  <c r="U24" i="37" s="1"/>
  <c r="AB57" i="37"/>
  <c r="AK57" i="37" s="1"/>
  <c r="V57" i="37"/>
  <c r="AH57" i="37" s="1"/>
  <c r="T57" i="37"/>
  <c r="AU57" i="37"/>
  <c r="AN57" i="37"/>
  <c r="BX13" i="37"/>
  <c r="CC13" i="37" s="1"/>
  <c r="Y13" i="37" s="1"/>
  <c r="BY17" i="37"/>
  <c r="CD17" i="37" s="1"/>
  <c r="AA17" i="37" s="1"/>
  <c r="BX17" i="37"/>
  <c r="CC17" i="37" s="1"/>
  <c r="Y17" i="37" s="1"/>
  <c r="BV17" i="37"/>
  <c r="CA17" i="37" s="1"/>
  <c r="U17" i="37" s="1"/>
  <c r="BU17" i="37"/>
  <c r="BZ17" i="37" s="1"/>
  <c r="S17" i="37" s="1"/>
  <c r="AG17" i="37" s="1"/>
  <c r="BX37" i="37"/>
  <c r="CC37" i="37" s="1"/>
  <c r="Y37" i="37" s="1"/>
  <c r="BY40" i="37"/>
  <c r="CD40" i="37" s="1"/>
  <c r="AA40" i="37" s="1"/>
  <c r="BW37" i="37"/>
  <c r="CB37" i="37" s="1"/>
  <c r="W37" i="37" s="1"/>
  <c r="BU37" i="37"/>
  <c r="BZ37" i="37" s="1"/>
  <c r="S37" i="37" s="1"/>
  <c r="AG37" i="37" s="1"/>
  <c r="AB35" i="37"/>
  <c r="AK35" i="37" s="1"/>
  <c r="T35" i="37"/>
  <c r="AU35" i="37"/>
  <c r="AN35" i="37"/>
  <c r="V35" i="37"/>
  <c r="AH35" i="37" s="1"/>
  <c r="BV36" i="37"/>
  <c r="CA36" i="37" s="1"/>
  <c r="U36" i="37" s="1"/>
  <c r="BU36" i="37"/>
  <c r="BZ36" i="37" s="1"/>
  <c r="S36" i="37" s="1"/>
  <c r="AG36" i="37" s="1"/>
  <c r="BY12" i="37"/>
  <c r="CD12" i="37" s="1"/>
  <c r="AA12" i="37" s="1"/>
  <c r="BX12" i="37"/>
  <c r="CC12" i="37" s="1"/>
  <c r="Y12" i="37" s="1"/>
  <c r="BW12" i="37"/>
  <c r="CB12" i="37" s="1"/>
  <c r="W12" i="37" s="1"/>
  <c r="BV12" i="37"/>
  <c r="CA12" i="37" s="1"/>
  <c r="U12" i="37" s="1"/>
  <c r="BU12" i="37"/>
  <c r="BZ12" i="37" s="1"/>
  <c r="S12" i="37" s="1"/>
  <c r="AG12" i="37" s="1"/>
  <c r="Z6" i="37" l="1"/>
  <c r="AJ6" i="37" s="1"/>
  <c r="Z57" i="37"/>
  <c r="AJ57" i="37" s="1"/>
  <c r="Z10" i="37"/>
  <c r="AJ10" i="37" s="1"/>
  <c r="AL10" i="37" s="1"/>
  <c r="AM10" i="37" s="1"/>
  <c r="AU6" i="37"/>
  <c r="AU16" i="37"/>
  <c r="AU56" i="37"/>
  <c r="T16" i="37"/>
  <c r="X56" i="37"/>
  <c r="AI56" i="37" s="1"/>
  <c r="X16" i="37"/>
  <c r="AI16" i="37" s="1"/>
  <c r="T56" i="37"/>
  <c r="AB56" i="37"/>
  <c r="AK56" i="37" s="1"/>
  <c r="AN56" i="37"/>
  <c r="Z69" i="37"/>
  <c r="AJ69" i="37" s="1"/>
  <c r="V69" i="37"/>
  <c r="AH69" i="37" s="1"/>
  <c r="AN6" i="37"/>
  <c r="AB69" i="37"/>
  <c r="AK69" i="37" s="1"/>
  <c r="AU64" i="37"/>
  <c r="AN69" i="37"/>
  <c r="X64" i="37"/>
  <c r="AI64" i="37" s="1"/>
  <c r="Z64" i="37"/>
  <c r="AJ64" i="37" s="1"/>
  <c r="Z14" i="37"/>
  <c r="AJ14" i="37" s="1"/>
  <c r="AB64" i="37"/>
  <c r="AK64" i="37" s="1"/>
  <c r="T64" i="37"/>
  <c r="T69" i="37"/>
  <c r="T6" i="37"/>
  <c r="T71" i="37"/>
  <c r="T67" i="37"/>
  <c r="X67" i="37"/>
  <c r="AI67" i="37" s="1"/>
  <c r="V45" i="37"/>
  <c r="AH45" i="37" s="1"/>
  <c r="AL45" i="37" s="1"/>
  <c r="AN64" i="37"/>
  <c r="Z67" i="37"/>
  <c r="AJ67" i="37" s="1"/>
  <c r="AU71" i="37"/>
  <c r="AU38" i="37"/>
  <c r="AB65" i="37"/>
  <c r="AK65" i="37" s="1"/>
  <c r="X71" i="37"/>
  <c r="AI71" i="37" s="1"/>
  <c r="Z71" i="37"/>
  <c r="AJ71" i="37" s="1"/>
  <c r="AN71" i="37"/>
  <c r="AB71" i="37"/>
  <c r="AK71" i="37" s="1"/>
  <c r="V38" i="37"/>
  <c r="AH38" i="37" s="1"/>
  <c r="X38" i="37"/>
  <c r="AI38" i="37" s="1"/>
  <c r="AN63" i="37"/>
  <c r="T65" i="37"/>
  <c r="Z65" i="37"/>
  <c r="AJ65" i="37" s="1"/>
  <c r="AN65" i="37"/>
  <c r="X65" i="37"/>
  <c r="AI65" i="37" s="1"/>
  <c r="AU65" i="37"/>
  <c r="Z38" i="37"/>
  <c r="AJ38" i="37" s="1"/>
  <c r="AB63" i="37"/>
  <c r="AK63" i="37" s="1"/>
  <c r="Z56" i="37"/>
  <c r="AJ56" i="37" s="1"/>
  <c r="V64" i="37"/>
  <c r="AH64" i="37" s="1"/>
  <c r="V53" i="37"/>
  <c r="AH53" i="37" s="1"/>
  <c r="AB73" i="37"/>
  <c r="AK73" i="37" s="1"/>
  <c r="V6" i="37"/>
  <c r="AH6" i="37" s="1"/>
  <c r="AL6" i="37" s="1"/>
  <c r="AM6" i="37" s="1"/>
  <c r="X19" i="37"/>
  <c r="AI19" i="37" s="1"/>
  <c r="AB11" i="37"/>
  <c r="AK11" i="37" s="1"/>
  <c r="AN11" i="37"/>
  <c r="X11" i="37"/>
  <c r="AI11" i="37" s="1"/>
  <c r="AU63" i="37"/>
  <c r="X63" i="37"/>
  <c r="AI63" i="37" s="1"/>
  <c r="AU11" i="37"/>
  <c r="V11" i="37"/>
  <c r="AH11" i="37" s="1"/>
  <c r="Z19" i="37"/>
  <c r="AJ19" i="37" s="1"/>
  <c r="V19" i="37"/>
  <c r="AH19" i="37" s="1"/>
  <c r="AB19" i="37"/>
  <c r="AK19" i="37" s="1"/>
  <c r="AN19" i="37"/>
  <c r="AU19" i="37"/>
  <c r="T19" i="37"/>
  <c r="AI32" i="37"/>
  <c r="BC32" i="37"/>
  <c r="AW32" i="37"/>
  <c r="AP32" i="37"/>
  <c r="AH32" i="37"/>
  <c r="BB32" i="37"/>
  <c r="AO32" i="37"/>
  <c r="AV32" i="37"/>
  <c r="Z63" i="37"/>
  <c r="AJ63" i="37" s="1"/>
  <c r="AB21" i="37"/>
  <c r="AK21" i="37" s="1"/>
  <c r="V21" i="37"/>
  <c r="AH21" i="37" s="1"/>
  <c r="AU21" i="37"/>
  <c r="AB50" i="37"/>
  <c r="AK50" i="37" s="1"/>
  <c r="AU50" i="37"/>
  <c r="AV51" i="37"/>
  <c r="Z21" i="37"/>
  <c r="AJ21" i="37" s="1"/>
  <c r="AN50" i="37"/>
  <c r="AO51" i="37"/>
  <c r="V50" i="37"/>
  <c r="AH50" i="37" s="1"/>
  <c r="T50" i="37"/>
  <c r="BB51" i="37"/>
  <c r="T74" i="37"/>
  <c r="T63" i="37"/>
  <c r="V71" i="37"/>
  <c r="AH71" i="37" s="1"/>
  <c r="AU73" i="37"/>
  <c r="AU69" i="37"/>
  <c r="AB67" i="37"/>
  <c r="AK67" i="37" s="1"/>
  <c r="AN14" i="37"/>
  <c r="AU14" i="37"/>
  <c r="Z11" i="37"/>
  <c r="AJ11" i="37" s="1"/>
  <c r="AB39" i="37"/>
  <c r="AK39" i="37" s="1"/>
  <c r="AB38" i="37"/>
  <c r="AK38" i="37" s="1"/>
  <c r="AN39" i="37"/>
  <c r="AU39" i="37"/>
  <c r="X73" i="37"/>
  <c r="AI73" i="37" s="1"/>
  <c r="T39" i="37"/>
  <c r="X39" i="37"/>
  <c r="AI39" i="37" s="1"/>
  <c r="Z25" i="37"/>
  <c r="AJ25" i="37" s="1"/>
  <c r="AL48" i="37"/>
  <c r="AM48" i="37" s="1"/>
  <c r="AL22" i="37"/>
  <c r="AM22" i="37" s="1"/>
  <c r="AL42" i="37"/>
  <c r="AM42" i="37" s="1"/>
  <c r="AL7" i="37"/>
  <c r="AM7" i="37" s="1"/>
  <c r="AL16" i="37"/>
  <c r="AM16" i="37" s="1"/>
  <c r="AL5" i="37"/>
  <c r="AM5" i="37" s="1"/>
  <c r="AL58" i="37"/>
  <c r="AM58" i="37" s="1"/>
  <c r="AL31" i="37"/>
  <c r="AM31" i="37" s="1"/>
  <c r="AL30" i="37"/>
  <c r="AM30" i="37" s="1"/>
  <c r="AL29" i="37"/>
  <c r="AM29" i="37" s="1"/>
  <c r="AL75" i="37"/>
  <c r="AM75" i="37" s="1"/>
  <c r="AL46" i="37"/>
  <c r="AM46" i="37" s="1"/>
  <c r="AL57" i="37"/>
  <c r="AM57" i="37" s="1"/>
  <c r="AL55" i="37"/>
  <c r="AM55" i="37" s="1"/>
  <c r="AL74" i="37"/>
  <c r="AM74" i="37" s="1"/>
  <c r="X68" i="37"/>
  <c r="AI68" i="37" s="1"/>
  <c r="AG68" i="37"/>
  <c r="T53" i="37"/>
  <c r="AG53" i="37"/>
  <c r="V73" i="37"/>
  <c r="AH73" i="37" s="1"/>
  <c r="AG73" i="37"/>
  <c r="T11" i="37"/>
  <c r="AG11" i="37"/>
  <c r="T21" i="37"/>
  <c r="AG21" i="37"/>
  <c r="T54" i="37"/>
  <c r="X54" i="37"/>
  <c r="AI54" i="37" s="1"/>
  <c r="T52" i="37"/>
  <c r="AG52" i="37"/>
  <c r="V54" i="37"/>
  <c r="AH54" i="37" s="1"/>
  <c r="AL23" i="37"/>
  <c r="AM23" i="37" s="1"/>
  <c r="Z54" i="37"/>
  <c r="AJ54" i="37" s="1"/>
  <c r="AN54" i="37"/>
  <c r="AB72" i="37"/>
  <c r="AK72" i="37" s="1"/>
  <c r="AG72" i="37"/>
  <c r="T27" i="37"/>
  <c r="AG27" i="37"/>
  <c r="AB54" i="37"/>
  <c r="AK54" i="37" s="1"/>
  <c r="T18" i="37"/>
  <c r="AG18" i="37"/>
  <c r="AU54" i="37"/>
  <c r="AB43" i="37"/>
  <c r="AK43" i="37" s="1"/>
  <c r="T14" i="37"/>
  <c r="AG14" i="37"/>
  <c r="AQ51" i="37"/>
  <c r="AJ51" i="37"/>
  <c r="V43" i="37"/>
  <c r="AH43" i="37" s="1"/>
  <c r="AN9" i="37"/>
  <c r="AG9" i="37"/>
  <c r="T47" i="37"/>
  <c r="AG47" i="37"/>
  <c r="X21" i="37"/>
  <c r="AI21" i="37" s="1"/>
  <c r="AN26" i="37"/>
  <c r="AG26" i="37"/>
  <c r="AN4" i="37"/>
  <c r="AG4" i="37"/>
  <c r="AX32" i="37"/>
  <c r="AJ32" i="37"/>
  <c r="AL35" i="37"/>
  <c r="AM35" i="37" s="1"/>
  <c r="T15" i="37"/>
  <c r="AG15" i="37"/>
  <c r="Z73" i="37"/>
  <c r="AJ73" i="37" s="1"/>
  <c r="V39" i="37"/>
  <c r="AH39" i="37" s="1"/>
  <c r="AR51" i="37"/>
  <c r="AK51" i="37"/>
  <c r="V67" i="37"/>
  <c r="AH67" i="37" s="1"/>
  <c r="T38" i="37"/>
  <c r="AG38" i="37"/>
  <c r="T45" i="37"/>
  <c r="AG45" i="37"/>
  <c r="V8" i="37"/>
  <c r="AH8" i="37" s="1"/>
  <c r="Z8" i="37"/>
  <c r="AJ8" i="37" s="1"/>
  <c r="AN8" i="37"/>
  <c r="AU8" i="37"/>
  <c r="T8" i="37"/>
  <c r="AB9" i="37"/>
  <c r="AK9" i="37" s="1"/>
  <c r="AU9" i="37"/>
  <c r="T9" i="37"/>
  <c r="V9" i="37"/>
  <c r="AH9" i="37" s="1"/>
  <c r="AB25" i="37"/>
  <c r="AR25" i="37" s="1"/>
  <c r="AN25" i="37"/>
  <c r="AU25" i="37"/>
  <c r="T25" i="37"/>
  <c r="V25" i="37"/>
  <c r="X25" i="37"/>
  <c r="AI25" i="37" s="1"/>
  <c r="X8" i="37"/>
  <c r="AI8" i="37" s="1"/>
  <c r="T4" i="37"/>
  <c r="BD32" i="37"/>
  <c r="Z50" i="37"/>
  <c r="AJ50" i="37" s="1"/>
  <c r="AB8" i="37"/>
  <c r="AK8" i="37" s="1"/>
  <c r="Z4" i="37"/>
  <c r="AJ4" i="37" s="1"/>
  <c r="AY51" i="37"/>
  <c r="Z15" i="37"/>
  <c r="AJ15" i="37" s="1"/>
  <c r="T26" i="37"/>
  <c r="V26" i="37"/>
  <c r="AH26" i="37" s="1"/>
  <c r="Z26" i="37"/>
  <c r="AJ26" i="37" s="1"/>
  <c r="AB26" i="37"/>
  <c r="AU26" i="37"/>
  <c r="V34" i="37"/>
  <c r="AH34" i="37" s="1"/>
  <c r="Z34" i="37"/>
  <c r="AJ34" i="37" s="1"/>
  <c r="AB34" i="37"/>
  <c r="AN34" i="37"/>
  <c r="X47" i="37"/>
  <c r="X34" i="37"/>
  <c r="AU34" i="37"/>
  <c r="T34" i="37"/>
  <c r="AC32" i="37"/>
  <c r="AZ32" i="37" s="1"/>
  <c r="V15" i="37"/>
  <c r="AH15" i="37" s="1"/>
  <c r="V14" i="37"/>
  <c r="Z53" i="37"/>
  <c r="AJ53" i="37" s="1"/>
  <c r="Z39" i="37"/>
  <c r="AJ39" i="37" s="1"/>
  <c r="V63" i="37"/>
  <c r="AH63" i="37" s="1"/>
  <c r="AQ32" i="37"/>
  <c r="AU4" i="37"/>
  <c r="V4" i="37"/>
  <c r="AH4" i="37" s="1"/>
  <c r="X4" i="37"/>
  <c r="AI4" i="37" s="1"/>
  <c r="AB4" i="37"/>
  <c r="AK4" i="37" s="1"/>
  <c r="T72" i="37"/>
  <c r="X72" i="37"/>
  <c r="AI72" i="37" s="1"/>
  <c r="AU72" i="37"/>
  <c r="Z9" i="37"/>
  <c r="AJ9" i="37" s="1"/>
  <c r="Z72" i="37"/>
  <c r="AP51" i="37"/>
  <c r="BC51" i="37"/>
  <c r="AW51" i="37"/>
  <c r="X9" i="37"/>
  <c r="AI9" i="37" s="1"/>
  <c r="AC51" i="37"/>
  <c r="AS51" i="37" s="1"/>
  <c r="X14" i="37"/>
  <c r="AI14" i="37" s="1"/>
  <c r="V56" i="37"/>
  <c r="X26" i="37"/>
  <c r="AI26" i="37" s="1"/>
  <c r="V72" i="37"/>
  <c r="AH72" i="37" s="1"/>
  <c r="Z68" i="37"/>
  <c r="AJ68" i="37" s="1"/>
  <c r="T73" i="37"/>
  <c r="AB68" i="37"/>
  <c r="AY68" i="37" s="1"/>
  <c r="V41" i="37"/>
  <c r="AN68" i="37"/>
  <c r="AU68" i="37"/>
  <c r="T68" i="37"/>
  <c r="V68" i="37"/>
  <c r="X50" i="37"/>
  <c r="Z41" i="37"/>
  <c r="AJ41" i="37" s="1"/>
  <c r="AB41" i="37"/>
  <c r="AK41" i="37" s="1"/>
  <c r="Z47" i="37"/>
  <c r="AN41" i="37"/>
  <c r="V47" i="37"/>
  <c r="V18" i="37"/>
  <c r="AH18" i="37" s="1"/>
  <c r="X18" i="37"/>
  <c r="AI18" i="37" s="1"/>
  <c r="Z18" i="37"/>
  <c r="AJ18" i="37" s="1"/>
  <c r="AB18" i="37"/>
  <c r="AK18" i="37" s="1"/>
  <c r="AN18" i="37"/>
  <c r="AU18" i="37"/>
  <c r="AU15" i="37"/>
  <c r="AB15" i="37"/>
  <c r="AK15" i="37" s="1"/>
  <c r="AB47" i="37"/>
  <c r="AN15" i="37"/>
  <c r="X15" i="37"/>
  <c r="AI15" i="37" s="1"/>
  <c r="AN47" i="37"/>
  <c r="AU47" i="37"/>
  <c r="AX51" i="37"/>
  <c r="AU41" i="37"/>
  <c r="BD51" i="37"/>
  <c r="T41" i="37"/>
  <c r="X69" i="37"/>
  <c r="AC69" i="37" s="1"/>
  <c r="X41" i="37"/>
  <c r="AB53" i="37"/>
  <c r="AN72" i="37"/>
  <c r="AB27" i="37"/>
  <c r="AK27" i="37" s="1"/>
  <c r="Z52" i="37"/>
  <c r="AN27" i="37"/>
  <c r="AU52" i="37"/>
  <c r="AU27" i="37"/>
  <c r="V52" i="37"/>
  <c r="AV52" i="37" s="1"/>
  <c r="X27" i="37"/>
  <c r="AI27" i="37" s="1"/>
  <c r="X52" i="37"/>
  <c r="AI52" i="37" s="1"/>
  <c r="Z27" i="37"/>
  <c r="AB52" i="37"/>
  <c r="AK52" i="37" s="1"/>
  <c r="V27" i="37"/>
  <c r="AH27" i="37" s="1"/>
  <c r="AN52" i="37"/>
  <c r="BD69" i="37"/>
  <c r="AX69" i="37"/>
  <c r="AQ69" i="37"/>
  <c r="BD10" i="37"/>
  <c r="AX10" i="37"/>
  <c r="AQ10" i="37"/>
  <c r="AR42" i="37"/>
  <c r="AY42" i="37"/>
  <c r="BB42" i="37"/>
  <c r="AV42" i="37"/>
  <c r="AO42" i="37"/>
  <c r="AC42" i="37"/>
  <c r="AC10" i="37"/>
  <c r="BB10" i="37"/>
  <c r="AV10" i="37"/>
  <c r="AO10" i="37"/>
  <c r="AW42" i="37"/>
  <c r="AP42" i="37"/>
  <c r="BC42" i="37"/>
  <c r="BC46" i="37"/>
  <c r="AW46" i="37"/>
  <c r="AP46" i="37"/>
  <c r="BD14" i="37"/>
  <c r="AX14" i="37"/>
  <c r="AQ14" i="37"/>
  <c r="BD23" i="37"/>
  <c r="AX23" i="37"/>
  <c r="AQ23" i="37"/>
  <c r="AY31" i="37"/>
  <c r="AR31" i="37"/>
  <c r="AX46" i="37"/>
  <c r="AQ46" i="37"/>
  <c r="BD46" i="37"/>
  <c r="BC64" i="37"/>
  <c r="AW64" i="37"/>
  <c r="AY23" i="37"/>
  <c r="AR23" i="37"/>
  <c r="AY46" i="37"/>
  <c r="AR46" i="37"/>
  <c r="AX22" i="37"/>
  <c r="AQ22" i="37"/>
  <c r="BD22" i="37"/>
  <c r="AY64" i="37"/>
  <c r="AR64" i="37"/>
  <c r="AB61" i="37"/>
  <c r="AK61" i="37" s="1"/>
  <c r="Z61" i="37"/>
  <c r="AJ61" i="37" s="1"/>
  <c r="X61" i="37"/>
  <c r="AI61" i="37" s="1"/>
  <c r="V61" i="37"/>
  <c r="AH61" i="37" s="1"/>
  <c r="T61" i="37"/>
  <c r="AN61" i="37"/>
  <c r="AU61" i="37"/>
  <c r="AY22" i="37"/>
  <c r="AR22" i="37"/>
  <c r="AY14" i="37"/>
  <c r="AR14" i="37"/>
  <c r="V59" i="37"/>
  <c r="AH59" i="37" s="1"/>
  <c r="AB59" i="37"/>
  <c r="AK59" i="37" s="1"/>
  <c r="Z59" i="37"/>
  <c r="AJ59" i="37" s="1"/>
  <c r="X59" i="37"/>
  <c r="AI59" i="37" s="1"/>
  <c r="T59" i="37"/>
  <c r="AU59" i="37"/>
  <c r="AN59" i="37"/>
  <c r="AB13" i="37"/>
  <c r="AK13" i="37" s="1"/>
  <c r="Z13" i="37"/>
  <c r="AJ13" i="37" s="1"/>
  <c r="X13" i="37"/>
  <c r="AI13" i="37" s="1"/>
  <c r="V13" i="37"/>
  <c r="AH13" i="37" s="1"/>
  <c r="T13" i="37"/>
  <c r="AU13" i="37"/>
  <c r="AN13" i="37"/>
  <c r="T17" i="37"/>
  <c r="AU17" i="37"/>
  <c r="AN17" i="37"/>
  <c r="AB17" i="37"/>
  <c r="AK17" i="37" s="1"/>
  <c r="Z17" i="37"/>
  <c r="AJ17" i="37" s="1"/>
  <c r="X17" i="37"/>
  <c r="AI17" i="37" s="1"/>
  <c r="V17" i="37"/>
  <c r="AH17" i="37" s="1"/>
  <c r="AV23" i="37"/>
  <c r="BB23" i="37"/>
  <c r="AO23" i="37"/>
  <c r="AC23" i="37"/>
  <c r="AN20" i="37"/>
  <c r="AB20" i="37"/>
  <c r="AK20" i="37" s="1"/>
  <c r="Z20" i="37"/>
  <c r="AJ20" i="37" s="1"/>
  <c r="X20" i="37"/>
  <c r="AI20" i="37" s="1"/>
  <c r="V20" i="37"/>
  <c r="AH20" i="37" s="1"/>
  <c r="T20" i="37"/>
  <c r="AU20" i="37"/>
  <c r="AC29" i="37"/>
  <c r="BB29" i="37"/>
  <c r="AV29" i="37"/>
  <c r="AO29" i="37"/>
  <c r="AW23" i="37"/>
  <c r="BC23" i="37"/>
  <c r="AP23" i="37"/>
  <c r="AC58" i="37"/>
  <c r="BB58" i="37"/>
  <c r="AV58" i="37"/>
  <c r="AO58" i="37"/>
  <c r="BC29" i="37"/>
  <c r="AW29" i="37"/>
  <c r="AP29" i="37"/>
  <c r="BC58" i="37"/>
  <c r="AW58" i="37"/>
  <c r="AP58" i="37"/>
  <c r="AW6" i="37"/>
  <c r="AP6" i="37"/>
  <c r="BC6" i="37"/>
  <c r="BD29" i="37"/>
  <c r="AX29" i="37"/>
  <c r="AQ29" i="37"/>
  <c r="BC10" i="37"/>
  <c r="AW10" i="37"/>
  <c r="AP10" i="37"/>
  <c r="Z44" i="37"/>
  <c r="AJ44" i="37" s="1"/>
  <c r="V44" i="37"/>
  <c r="AH44" i="37" s="1"/>
  <c r="T44" i="37"/>
  <c r="AU44" i="37"/>
  <c r="AN44" i="37"/>
  <c r="AB44" i="37"/>
  <c r="AK44" i="37" s="1"/>
  <c r="X44" i="37"/>
  <c r="AI44" i="37" s="1"/>
  <c r="AX6" i="37"/>
  <c r="AQ6" i="37"/>
  <c r="BD6" i="37"/>
  <c r="AR29" i="37"/>
  <c r="AY29" i="37"/>
  <c r="AY58" i="37"/>
  <c r="AR58" i="37"/>
  <c r="T49" i="37"/>
  <c r="AU49" i="37"/>
  <c r="AN49" i="37"/>
  <c r="Z49" i="37"/>
  <c r="AJ49" i="37" s="1"/>
  <c r="X49" i="37"/>
  <c r="AI49" i="37" s="1"/>
  <c r="V49" i="37"/>
  <c r="AH49" i="37" s="1"/>
  <c r="AB49" i="37"/>
  <c r="AK49" i="37" s="1"/>
  <c r="AY6" i="37"/>
  <c r="AR6" i="37"/>
  <c r="AY10" i="37"/>
  <c r="AR10" i="37"/>
  <c r="AO22" i="37"/>
  <c r="AC22" i="37"/>
  <c r="BB22" i="37"/>
  <c r="AV22" i="37"/>
  <c r="AP22" i="37"/>
  <c r="BC22" i="37"/>
  <c r="AW22" i="37"/>
  <c r="AB70" i="37"/>
  <c r="AK70" i="37" s="1"/>
  <c r="Z70" i="37"/>
  <c r="AJ70" i="37" s="1"/>
  <c r="X70" i="37"/>
  <c r="AI70" i="37" s="1"/>
  <c r="V70" i="37"/>
  <c r="AH70" i="37" s="1"/>
  <c r="T70" i="37"/>
  <c r="AU70" i="37"/>
  <c r="AN70" i="37"/>
  <c r="AB62" i="37"/>
  <c r="AK62" i="37" s="1"/>
  <c r="Z62" i="37"/>
  <c r="AJ62" i="37" s="1"/>
  <c r="X62" i="37"/>
  <c r="AI62" i="37" s="1"/>
  <c r="V62" i="37"/>
  <c r="AH62" i="37" s="1"/>
  <c r="T62" i="37"/>
  <c r="AN62" i="37"/>
  <c r="AU62" i="37"/>
  <c r="AX42" i="37"/>
  <c r="AQ42" i="37"/>
  <c r="BD42" i="37"/>
  <c r="AO55" i="37"/>
  <c r="AC55" i="37"/>
  <c r="BB55" i="37"/>
  <c r="AV55" i="37"/>
  <c r="BD58" i="37"/>
  <c r="AX58" i="37"/>
  <c r="AQ58" i="37"/>
  <c r="BB57" i="37"/>
  <c r="AC57" i="37"/>
  <c r="AV57" i="37"/>
  <c r="AO57" i="37"/>
  <c r="AP68" i="37"/>
  <c r="AW68" i="37"/>
  <c r="AX5" i="37"/>
  <c r="AQ5" i="37"/>
  <c r="BD5" i="37"/>
  <c r="AP55" i="37"/>
  <c r="BC55" i="37"/>
  <c r="AW55" i="37"/>
  <c r="AP53" i="37"/>
  <c r="BC53" i="37"/>
  <c r="AW53" i="37"/>
  <c r="AY5" i="37"/>
  <c r="AR5" i="37"/>
  <c r="BD55" i="37"/>
  <c r="AX55" i="37"/>
  <c r="AQ55" i="37"/>
  <c r="AU60" i="37"/>
  <c r="AB60" i="37"/>
  <c r="AK60" i="37" s="1"/>
  <c r="Z60" i="37"/>
  <c r="AJ60" i="37" s="1"/>
  <c r="X60" i="37"/>
  <c r="AI60" i="37" s="1"/>
  <c r="V60" i="37"/>
  <c r="AH60" i="37" s="1"/>
  <c r="T60" i="37"/>
  <c r="AN60" i="37"/>
  <c r="BD57" i="37"/>
  <c r="AX57" i="37"/>
  <c r="AQ57" i="37"/>
  <c r="AQ21" i="37"/>
  <c r="AY55" i="37"/>
  <c r="AR55" i="37"/>
  <c r="BB43" i="37"/>
  <c r="AV43" i="37"/>
  <c r="AO43" i="37"/>
  <c r="AU28" i="37"/>
  <c r="AB28" i="37"/>
  <c r="AK28" i="37" s="1"/>
  <c r="Z28" i="37"/>
  <c r="AJ28" i="37" s="1"/>
  <c r="X28" i="37"/>
  <c r="AI28" i="37" s="1"/>
  <c r="V28" i="37"/>
  <c r="AH28" i="37" s="1"/>
  <c r="T28" i="37"/>
  <c r="AN28" i="37"/>
  <c r="Z36" i="37"/>
  <c r="AJ36" i="37" s="1"/>
  <c r="AB36" i="37"/>
  <c r="AK36" i="37" s="1"/>
  <c r="X36" i="37"/>
  <c r="AI36" i="37" s="1"/>
  <c r="V36" i="37"/>
  <c r="AH36" i="37" s="1"/>
  <c r="T36" i="37"/>
  <c r="AU36" i="37"/>
  <c r="AN36" i="37"/>
  <c r="BC57" i="37"/>
  <c r="AW57" i="37"/>
  <c r="AP57" i="37"/>
  <c r="AB12" i="37"/>
  <c r="AK12" i="37" s="1"/>
  <c r="Z12" i="37"/>
  <c r="AJ12" i="37" s="1"/>
  <c r="X12" i="37"/>
  <c r="AI12" i="37" s="1"/>
  <c r="V12" i="37"/>
  <c r="AH12" i="37" s="1"/>
  <c r="T12" i="37"/>
  <c r="AU12" i="37"/>
  <c r="AN12" i="37"/>
  <c r="AC35" i="37"/>
  <c r="BB35" i="37"/>
  <c r="AV35" i="37"/>
  <c r="AO35" i="37"/>
  <c r="AW16" i="37"/>
  <c r="AP16" i="37"/>
  <c r="BC16" i="37"/>
  <c r="BC56" i="37"/>
  <c r="AW56" i="37"/>
  <c r="AP56" i="37"/>
  <c r="BD43" i="37"/>
  <c r="AX43" i="37"/>
  <c r="AQ43" i="37"/>
  <c r="BC35" i="37"/>
  <c r="AW35" i="37"/>
  <c r="AP35" i="37"/>
  <c r="AX16" i="37"/>
  <c r="AQ16" i="37"/>
  <c r="BD16" i="37"/>
  <c r="AO75" i="37"/>
  <c r="AV75" i="37"/>
  <c r="AC75" i="37"/>
  <c r="BB75" i="37"/>
  <c r="BD35" i="37"/>
  <c r="AX35" i="37"/>
  <c r="AQ35" i="37"/>
  <c r="AW48" i="37"/>
  <c r="BC48" i="37"/>
  <c r="AP48" i="37"/>
  <c r="AY16" i="37"/>
  <c r="AR16" i="37"/>
  <c r="AP75" i="37"/>
  <c r="AW75" i="37"/>
  <c r="BC75" i="37"/>
  <c r="AY56" i="37"/>
  <c r="AR56" i="37"/>
  <c r="AB40" i="37"/>
  <c r="AK40" i="37" s="1"/>
  <c r="Z40" i="37"/>
  <c r="AJ40" i="37" s="1"/>
  <c r="X40" i="37"/>
  <c r="AI40" i="37" s="1"/>
  <c r="V40" i="37"/>
  <c r="AH40" i="37" s="1"/>
  <c r="T40" i="37"/>
  <c r="AU40" i="37"/>
  <c r="AN40" i="37"/>
  <c r="AB24" i="37"/>
  <c r="AK24" i="37" s="1"/>
  <c r="Z24" i="37"/>
  <c r="AJ24" i="37" s="1"/>
  <c r="X24" i="37"/>
  <c r="AI24" i="37" s="1"/>
  <c r="V24" i="37"/>
  <c r="AH24" i="37" s="1"/>
  <c r="T24" i="37"/>
  <c r="AU24" i="37"/>
  <c r="AN24" i="37"/>
  <c r="AY57" i="37"/>
  <c r="AR57" i="37"/>
  <c r="AX48" i="37"/>
  <c r="AQ48" i="37"/>
  <c r="BD48" i="37"/>
  <c r="AQ75" i="37"/>
  <c r="BD75" i="37"/>
  <c r="AX75" i="37"/>
  <c r="AO5" i="37"/>
  <c r="AC5" i="37"/>
  <c r="BB5" i="37"/>
  <c r="AV5" i="37"/>
  <c r="BC43" i="37"/>
  <c r="AW43" i="37"/>
  <c r="AP43" i="37"/>
  <c r="BC38" i="37"/>
  <c r="AY48" i="37"/>
  <c r="AR48" i="37"/>
  <c r="AR75" i="37"/>
  <c r="AY75" i="37"/>
  <c r="AP5" i="37"/>
  <c r="BC5" i="37"/>
  <c r="AW5" i="37"/>
  <c r="BC45" i="37"/>
  <c r="AW45" i="37"/>
  <c r="AP45" i="37"/>
  <c r="AV74" i="37"/>
  <c r="AO74" i="37"/>
  <c r="AC74" i="37"/>
  <c r="BB74" i="37"/>
  <c r="AP74" i="37"/>
  <c r="BC74" i="37"/>
  <c r="AW74" i="37"/>
  <c r="AU66" i="37"/>
  <c r="AN66" i="37"/>
  <c r="Z66" i="37"/>
  <c r="AJ66" i="37" s="1"/>
  <c r="X66" i="37"/>
  <c r="AI66" i="37" s="1"/>
  <c r="V66" i="37"/>
  <c r="AH66" i="37" s="1"/>
  <c r="T66" i="37"/>
  <c r="AB66" i="37"/>
  <c r="AK66" i="37" s="1"/>
  <c r="AO16" i="37"/>
  <c r="AC16" i="37"/>
  <c r="BB16" i="37"/>
  <c r="AV16" i="37"/>
  <c r="BD74" i="37"/>
  <c r="AX74" i="37"/>
  <c r="AQ74" i="37"/>
  <c r="AY35" i="37"/>
  <c r="AR35" i="37"/>
  <c r="BC31" i="37"/>
  <c r="AW31" i="37"/>
  <c r="AP31" i="37"/>
  <c r="AX19" i="37"/>
  <c r="BD19" i="37"/>
  <c r="AY74" i="37"/>
  <c r="AR74" i="37"/>
  <c r="BD31" i="37"/>
  <c r="AX31" i="37"/>
  <c r="AQ31" i="37"/>
  <c r="AV7" i="37"/>
  <c r="AO7" i="37"/>
  <c r="AC7" i="37"/>
  <c r="BB7" i="37"/>
  <c r="X37" i="37"/>
  <c r="AI37" i="37" s="1"/>
  <c r="V37" i="37"/>
  <c r="AH37" i="37" s="1"/>
  <c r="AN37" i="37"/>
  <c r="AB37" i="37"/>
  <c r="AK37" i="37" s="1"/>
  <c r="Z37" i="37"/>
  <c r="AJ37" i="37" s="1"/>
  <c r="T37" i="37"/>
  <c r="AU37" i="37"/>
  <c r="AW7" i="37"/>
  <c r="AP7" i="37"/>
  <c r="BC7" i="37"/>
  <c r="V33" i="37"/>
  <c r="AH33" i="37" s="1"/>
  <c r="AN33" i="37"/>
  <c r="AB33" i="37"/>
  <c r="AK33" i="37" s="1"/>
  <c r="Z33" i="37"/>
  <c r="AJ33" i="37" s="1"/>
  <c r="X33" i="37"/>
  <c r="AI33" i="37" s="1"/>
  <c r="T33" i="37"/>
  <c r="AU33" i="37"/>
  <c r="AX7" i="37"/>
  <c r="AQ7" i="37"/>
  <c r="BD7" i="37"/>
  <c r="BD45" i="37"/>
  <c r="AX45" i="37"/>
  <c r="AQ45" i="37"/>
  <c r="BB69" i="37"/>
  <c r="AV69" i="37"/>
  <c r="AO69" i="37"/>
  <c r="AY52" i="37"/>
  <c r="AO30" i="37"/>
  <c r="AV30" i="37"/>
  <c r="AC30" i="37"/>
  <c r="BB30" i="37"/>
  <c r="AV48" i="37"/>
  <c r="AO48" i="37"/>
  <c r="AC48" i="37"/>
  <c r="BB48" i="37"/>
  <c r="AY7" i="37"/>
  <c r="AR7" i="37"/>
  <c r="AO65" i="37"/>
  <c r="BB65" i="37"/>
  <c r="AV65" i="37"/>
  <c r="AY45" i="37"/>
  <c r="AR45" i="37"/>
  <c r="AP30" i="37"/>
  <c r="BC30" i="37"/>
  <c r="AW30" i="37"/>
  <c r="AW65" i="37"/>
  <c r="AP65" i="37"/>
  <c r="BC65" i="37"/>
  <c r="AY69" i="37"/>
  <c r="AR69" i="37"/>
  <c r="AQ30" i="37"/>
  <c r="BD30" i="37"/>
  <c r="AX30" i="37"/>
  <c r="AC31" i="37"/>
  <c r="BB31" i="37"/>
  <c r="AV31" i="37"/>
  <c r="AO31" i="37"/>
  <c r="AC46" i="37"/>
  <c r="BB46" i="37"/>
  <c r="AV46" i="37"/>
  <c r="AO46" i="37"/>
  <c r="AR30" i="37"/>
  <c r="AY30" i="37"/>
  <c r="AP67" i="37" l="1"/>
  <c r="AW67" i="37"/>
  <c r="BC67" i="37"/>
  <c r="AQ19" i="37"/>
  <c r="AQ67" i="37"/>
  <c r="AX67" i="37"/>
  <c r="AX21" i="37"/>
  <c r="BD67" i="37"/>
  <c r="AO53" i="37"/>
  <c r="AX64" i="37"/>
  <c r="AO45" i="37"/>
  <c r="AO71" i="37"/>
  <c r="AV71" i="37"/>
  <c r="AP64" i="37"/>
  <c r="AV45" i="37"/>
  <c r="BB45" i="37"/>
  <c r="AO11" i="37"/>
  <c r="BB19" i="37"/>
  <c r="AC45" i="37"/>
  <c r="AV11" i="37"/>
  <c r="BB11" i="37"/>
  <c r="BC52" i="37"/>
  <c r="AX71" i="37"/>
  <c r="BD71" i="37"/>
  <c r="AQ11" i="37"/>
  <c r="AY65" i="37"/>
  <c r="AR65" i="37"/>
  <c r="AO19" i="37"/>
  <c r="AV19" i="37"/>
  <c r="AX11" i="37"/>
  <c r="AR52" i="37"/>
  <c r="AY19" i="37"/>
  <c r="AQ64" i="37"/>
  <c r="AY67" i="37"/>
  <c r="AR19" i="37"/>
  <c r="BD64" i="37"/>
  <c r="AW39" i="37"/>
  <c r="BC39" i="37"/>
  <c r="AQ71" i="37"/>
  <c r="AW38" i="37"/>
  <c r="AP39" i="37"/>
  <c r="AP38" i="37"/>
  <c r="AL65" i="37"/>
  <c r="AM65" i="37" s="1"/>
  <c r="BB38" i="37"/>
  <c r="AV38" i="37"/>
  <c r="AO38" i="37"/>
  <c r="AW71" i="37"/>
  <c r="AW18" i="37"/>
  <c r="AL64" i="37"/>
  <c r="AM64" i="37" s="1"/>
  <c r="BC71" i="37"/>
  <c r="AP54" i="37"/>
  <c r="AR71" i="37"/>
  <c r="AY71" i="37"/>
  <c r="BD65" i="37"/>
  <c r="BF65" i="37" s="1"/>
  <c r="AX65" i="37"/>
  <c r="AR8" i="37"/>
  <c r="AW54" i="37"/>
  <c r="AQ65" i="37"/>
  <c r="AY8" i="37"/>
  <c r="BC73" i="37"/>
  <c r="AY63" i="37"/>
  <c r="AQ38" i="37"/>
  <c r="AW9" i="37"/>
  <c r="AX38" i="37"/>
  <c r="AP9" i="37"/>
  <c r="AP73" i="37"/>
  <c r="AW73" i="37"/>
  <c r="AR63" i="37"/>
  <c r="AP71" i="37"/>
  <c r="AC65" i="37"/>
  <c r="BD38" i="37"/>
  <c r="BB53" i="37"/>
  <c r="BD21" i="37"/>
  <c r="AL38" i="37"/>
  <c r="AM38" i="37" s="1"/>
  <c r="AV50" i="37"/>
  <c r="BB50" i="37"/>
  <c r="AP26" i="37"/>
  <c r="AO50" i="37"/>
  <c r="AX41" i="37"/>
  <c r="AQ41" i="37"/>
  <c r="AW26" i="37"/>
  <c r="AP11" i="37"/>
  <c r="AL63" i="37"/>
  <c r="AM63" i="37" s="1"/>
  <c r="AW11" i="37"/>
  <c r="AV53" i="37"/>
  <c r="AL71" i="37"/>
  <c r="AM71" i="37" s="1"/>
  <c r="BC11" i="37"/>
  <c r="AY73" i="37"/>
  <c r="AW4" i="37"/>
  <c r="AL21" i="37"/>
  <c r="AM21" i="37" s="1"/>
  <c r="AQ56" i="37"/>
  <c r="AX56" i="37"/>
  <c r="BD56" i="37"/>
  <c r="AR73" i="37"/>
  <c r="AV21" i="37"/>
  <c r="BB21" i="37"/>
  <c r="AO21" i="37"/>
  <c r="AO64" i="37"/>
  <c r="AV64" i="37"/>
  <c r="AP4" i="37"/>
  <c r="BB64" i="37"/>
  <c r="BF64" i="37" s="1"/>
  <c r="BC4" i="37"/>
  <c r="AC64" i="37"/>
  <c r="AS64" i="37" s="1"/>
  <c r="BB6" i="37"/>
  <c r="BF6" i="37" s="1"/>
  <c r="AC6" i="37"/>
  <c r="AD6" i="37" s="1"/>
  <c r="AF6" i="37" s="1"/>
  <c r="AO6" i="37"/>
  <c r="AV6" i="37"/>
  <c r="AR67" i="37"/>
  <c r="AQ34" i="37"/>
  <c r="BC19" i="37"/>
  <c r="BF19" i="37" s="1"/>
  <c r="AP19" i="37"/>
  <c r="AW19" i="37"/>
  <c r="AC19" i="37"/>
  <c r="AZ19" i="37" s="1"/>
  <c r="AR11" i="37"/>
  <c r="AY11" i="37"/>
  <c r="AL67" i="37"/>
  <c r="AM67" i="37" s="1"/>
  <c r="AQ25" i="37"/>
  <c r="BD25" i="37"/>
  <c r="AL32" i="37"/>
  <c r="AM32" i="37" s="1"/>
  <c r="AL19" i="37"/>
  <c r="AM19" i="37" s="1"/>
  <c r="AL11" i="37"/>
  <c r="AM11" i="37" s="1"/>
  <c r="AO9" i="37"/>
  <c r="AP63" i="37"/>
  <c r="AW63" i="37"/>
  <c r="BC63" i="37"/>
  <c r="AR43" i="37"/>
  <c r="AY43" i="37"/>
  <c r="AD32" i="37"/>
  <c r="AS32" i="37"/>
  <c r="AT32" i="37" s="1"/>
  <c r="AV9" i="37"/>
  <c r="BB9" i="37"/>
  <c r="AR9" i="37"/>
  <c r="AQ73" i="37"/>
  <c r="AY9" i="37"/>
  <c r="BD73" i="37"/>
  <c r="AX73" i="37"/>
  <c r="BD9" i="37"/>
  <c r="AX34" i="37"/>
  <c r="BB34" i="37"/>
  <c r="AO34" i="37"/>
  <c r="AV34" i="37"/>
  <c r="AP72" i="37"/>
  <c r="AQ9" i="37"/>
  <c r="AW72" i="37"/>
  <c r="AX9" i="37"/>
  <c r="AP8" i="37"/>
  <c r="AW8" i="37"/>
  <c r="AR21" i="37"/>
  <c r="AY21" i="37"/>
  <c r="AO67" i="37"/>
  <c r="AV67" i="37"/>
  <c r="AR39" i="37"/>
  <c r="AY39" i="37"/>
  <c r="AQ63" i="37"/>
  <c r="AX63" i="37"/>
  <c r="AM45" i="37"/>
  <c r="BD63" i="37"/>
  <c r="AP52" i="37"/>
  <c r="BF32" i="37"/>
  <c r="AO63" i="37"/>
  <c r="AV63" i="37"/>
  <c r="AW52" i="37"/>
  <c r="AC63" i="37"/>
  <c r="AZ63" i="37" s="1"/>
  <c r="BB63" i="37"/>
  <c r="AP15" i="37"/>
  <c r="AW15" i="37"/>
  <c r="BC15" i="37"/>
  <c r="AC73" i="37"/>
  <c r="AZ73" i="37" s="1"/>
  <c r="BB26" i="37"/>
  <c r="AV73" i="37"/>
  <c r="AV26" i="37"/>
  <c r="AR50" i="37"/>
  <c r="BB73" i="37"/>
  <c r="AO26" i="37"/>
  <c r="AY72" i="37"/>
  <c r="AO73" i="37"/>
  <c r="AR72" i="37"/>
  <c r="AO27" i="37"/>
  <c r="AV27" i="37"/>
  <c r="AV4" i="37"/>
  <c r="AY4" i="37"/>
  <c r="BB4" i="37"/>
  <c r="AR4" i="37"/>
  <c r="AO4" i="37"/>
  <c r="AX26" i="37"/>
  <c r="BD26" i="37"/>
  <c r="BB27" i="37"/>
  <c r="AQ26" i="37"/>
  <c r="BD8" i="37"/>
  <c r="AX8" i="37"/>
  <c r="AQ8" i="37"/>
  <c r="AX25" i="37"/>
  <c r="AY50" i="37"/>
  <c r="AW21" i="37"/>
  <c r="BC21" i="37"/>
  <c r="AX54" i="37"/>
  <c r="BD54" i="37"/>
  <c r="AQ54" i="37"/>
  <c r="AO72" i="37"/>
  <c r="AV72" i="37"/>
  <c r="BD11" i="37"/>
  <c r="AC11" i="37"/>
  <c r="AZ11" i="37" s="1"/>
  <c r="BC9" i="37"/>
  <c r="AC9" i="37"/>
  <c r="AS9" i="37" s="1"/>
  <c r="BC72" i="37"/>
  <c r="AC43" i="37"/>
  <c r="AS43" i="37" s="1"/>
  <c r="BD34" i="37"/>
  <c r="BB71" i="37"/>
  <c r="AC71" i="37"/>
  <c r="AD71" i="37" s="1"/>
  <c r="AF71" i="37" s="1"/>
  <c r="BB67" i="37"/>
  <c r="BF67" i="37" s="1"/>
  <c r="BC26" i="37"/>
  <c r="AC67" i="37"/>
  <c r="AS67" i="37" s="1"/>
  <c r="BD41" i="37"/>
  <c r="BC68" i="37"/>
  <c r="BB72" i="37"/>
  <c r="BC8" i="37"/>
  <c r="BC54" i="37"/>
  <c r="AL60" i="37"/>
  <c r="AM60" i="37" s="1"/>
  <c r="AP21" i="37"/>
  <c r="AC4" i="37"/>
  <c r="AZ4" i="37" s="1"/>
  <c r="AC21" i="37"/>
  <c r="AZ21" i="37" s="1"/>
  <c r="AL37" i="37"/>
  <c r="AM37" i="37" s="1"/>
  <c r="AR27" i="37"/>
  <c r="AX53" i="37"/>
  <c r="AY27" i="37"/>
  <c r="BD53" i="37"/>
  <c r="BD68" i="37"/>
  <c r="BB8" i="37"/>
  <c r="AQ53" i="37"/>
  <c r="AX68" i="37"/>
  <c r="AC8" i="37"/>
  <c r="AS8" i="37" s="1"/>
  <c r="AQ68" i="37"/>
  <c r="AO8" i="37"/>
  <c r="AV54" i="37"/>
  <c r="AV8" i="37"/>
  <c r="AQ39" i="37"/>
  <c r="BB54" i="37"/>
  <c r="BD50" i="37"/>
  <c r="AX39" i="37"/>
  <c r="AO54" i="37"/>
  <c r="AX50" i="37"/>
  <c r="BD39" i="37"/>
  <c r="AQ50" i="37"/>
  <c r="AY18" i="37"/>
  <c r="AR18" i="37"/>
  <c r="AX4" i="37"/>
  <c r="BD4" i="37"/>
  <c r="AQ4" i="37"/>
  <c r="BB18" i="37"/>
  <c r="AO18" i="37"/>
  <c r="AV18" i="37"/>
  <c r="AP25" i="37"/>
  <c r="AR38" i="37"/>
  <c r="AW25" i="37"/>
  <c r="AY38" i="37"/>
  <c r="AC38" i="37"/>
  <c r="AZ38" i="37" s="1"/>
  <c r="BC25" i="37"/>
  <c r="AL51" i="37"/>
  <c r="AM51" i="37" s="1"/>
  <c r="AL61" i="37"/>
  <c r="AM61" i="37" s="1"/>
  <c r="AL44" i="37"/>
  <c r="AM44" i="37" s="1"/>
  <c r="AL59" i="37"/>
  <c r="AM59" i="37" s="1"/>
  <c r="AL15" i="37"/>
  <c r="AM15" i="37" s="1"/>
  <c r="AL54" i="37"/>
  <c r="AM54" i="37" s="1"/>
  <c r="AL73" i="37"/>
  <c r="AM73" i="37" s="1"/>
  <c r="AL70" i="37"/>
  <c r="AM70" i="37" s="1"/>
  <c r="AL43" i="37"/>
  <c r="AM43" i="37" s="1"/>
  <c r="AL49" i="37"/>
  <c r="AM49" i="37" s="1"/>
  <c r="AL33" i="37"/>
  <c r="AM33" i="37" s="1"/>
  <c r="AL62" i="37"/>
  <c r="AM62" i="37" s="1"/>
  <c r="AL28" i="37"/>
  <c r="AM28" i="37" s="1"/>
  <c r="AL66" i="37"/>
  <c r="AM66" i="37" s="1"/>
  <c r="AL24" i="37"/>
  <c r="AM24" i="37" s="1"/>
  <c r="AL4" i="37"/>
  <c r="AM4" i="37" s="1"/>
  <c r="AL39" i="37"/>
  <c r="AM39" i="37" s="1"/>
  <c r="BC18" i="37"/>
  <c r="AP18" i="37"/>
  <c r="BB52" i="37"/>
  <c r="AH52" i="37"/>
  <c r="AP69" i="37"/>
  <c r="AI69" i="37"/>
  <c r="AL69" i="37" s="1"/>
  <c r="AM69" i="37" s="1"/>
  <c r="AL18" i="37"/>
  <c r="AM18" i="37" s="1"/>
  <c r="AL20" i="37"/>
  <c r="AM20" i="37" s="1"/>
  <c r="AV47" i="37"/>
  <c r="AH47" i="37"/>
  <c r="AY25" i="37"/>
  <c r="AK25" i="37"/>
  <c r="BB25" i="37"/>
  <c r="AH25" i="37"/>
  <c r="AQ52" i="37"/>
  <c r="AJ52" i="37"/>
  <c r="AY26" i="37"/>
  <c r="AK26" i="37"/>
  <c r="AL26" i="37" s="1"/>
  <c r="AM26" i="37" s="1"/>
  <c r="AX47" i="37"/>
  <c r="AJ47" i="37"/>
  <c r="AL8" i="37"/>
  <c r="AM8" i="37" s="1"/>
  <c r="AL12" i="37"/>
  <c r="AM12" i="37" s="1"/>
  <c r="AL9" i="37"/>
  <c r="AM9" i="37" s="1"/>
  <c r="AC54" i="37"/>
  <c r="AS54" i="37" s="1"/>
  <c r="BB68" i="37"/>
  <c r="AH68" i="37"/>
  <c r="AR54" i="37"/>
  <c r="AY54" i="37"/>
  <c r="AC39" i="37"/>
  <c r="AS39" i="37" s="1"/>
  <c r="AO39" i="37"/>
  <c r="AY47" i="37"/>
  <c r="AK47" i="37"/>
  <c r="AV39" i="37"/>
  <c r="BB39" i="37"/>
  <c r="AW34" i="37"/>
  <c r="AI34" i="37"/>
  <c r="AX27" i="37"/>
  <c r="AJ27" i="37"/>
  <c r="AL27" i="37" s="1"/>
  <c r="AM27" i="37" s="1"/>
  <c r="AQ72" i="37"/>
  <c r="AJ72" i="37"/>
  <c r="AL72" i="37" s="1"/>
  <c r="AM72" i="37" s="1"/>
  <c r="AW47" i="37"/>
  <c r="AI47" i="37"/>
  <c r="AO41" i="37"/>
  <c r="AH41" i="37"/>
  <c r="AV14" i="37"/>
  <c r="AH14" i="37"/>
  <c r="AL14" i="37" s="1"/>
  <c r="AM14" i="37" s="1"/>
  <c r="AL17" i="37"/>
  <c r="AM17" i="37" s="1"/>
  <c r="AR53" i="37"/>
  <c r="AK53" i="37"/>
  <c r="AL53" i="37" s="1"/>
  <c r="AM53" i="37" s="1"/>
  <c r="AR68" i="37"/>
  <c r="AK68" i="37"/>
  <c r="AP50" i="37"/>
  <c r="AI50" i="37"/>
  <c r="AL50" i="37" s="1"/>
  <c r="AM50" i="37" s="1"/>
  <c r="AR34" i="37"/>
  <c r="AK34" i="37"/>
  <c r="AL36" i="37"/>
  <c r="AM36" i="37" s="1"/>
  <c r="BB47" i="37"/>
  <c r="AL13" i="37"/>
  <c r="AM13" i="37" s="1"/>
  <c r="AO56" i="37"/>
  <c r="AH56" i="37"/>
  <c r="AL56" i="37" s="1"/>
  <c r="AM56" i="37" s="1"/>
  <c r="AL40" i="37"/>
  <c r="AM40" i="37" s="1"/>
  <c r="AP41" i="37"/>
  <c r="AI41" i="37"/>
  <c r="AO14" i="37"/>
  <c r="BB14" i="37"/>
  <c r="AC14" i="37"/>
  <c r="AZ14" i="37" s="1"/>
  <c r="AQ15" i="37"/>
  <c r="AX15" i="37"/>
  <c r="BD15" i="37"/>
  <c r="AP14" i="37"/>
  <c r="BC34" i="37"/>
  <c r="BC14" i="37"/>
  <c r="AP34" i="37"/>
  <c r="AW14" i="37"/>
  <c r="AV56" i="37"/>
  <c r="AC26" i="37"/>
  <c r="AZ26" i="37" s="1"/>
  <c r="AQ27" i="37"/>
  <c r="BB56" i="37"/>
  <c r="BF56" i="37" s="1"/>
  <c r="BD27" i="37"/>
  <c r="AC56" i="37"/>
  <c r="AZ56" i="37" s="1"/>
  <c r="AC72" i="37"/>
  <c r="AZ72" i="37" s="1"/>
  <c r="AR26" i="37"/>
  <c r="BF46" i="37"/>
  <c r="AO25" i="37"/>
  <c r="AV25" i="37"/>
  <c r="AC25" i="37"/>
  <c r="AS25" i="37" s="1"/>
  <c r="AR41" i="37"/>
  <c r="AY41" i="37"/>
  <c r="AX72" i="37"/>
  <c r="AO15" i="37"/>
  <c r="BD72" i="37"/>
  <c r="AV15" i="37"/>
  <c r="BB15" i="37"/>
  <c r="AC34" i="37"/>
  <c r="AS34" i="37" s="1"/>
  <c r="AY34" i="37"/>
  <c r="AC18" i="37"/>
  <c r="AS18" i="37" s="1"/>
  <c r="AR15" i="37"/>
  <c r="AW41" i="37"/>
  <c r="AY15" i="37"/>
  <c r="BC41" i="37"/>
  <c r="AD51" i="37"/>
  <c r="AF51" i="37" s="1"/>
  <c r="AW69" i="37"/>
  <c r="AZ51" i="37"/>
  <c r="BA51" i="37" s="1"/>
  <c r="BC69" i="37"/>
  <c r="BF69" i="37" s="1"/>
  <c r="AO47" i="37"/>
  <c r="BC47" i="37"/>
  <c r="AP47" i="37"/>
  <c r="BF51" i="37"/>
  <c r="AV41" i="37"/>
  <c r="BD18" i="37"/>
  <c r="BB41" i="37"/>
  <c r="AC41" i="37"/>
  <c r="AS41" i="37" s="1"/>
  <c r="AQ18" i="37"/>
  <c r="AX18" i="37"/>
  <c r="AC50" i="37"/>
  <c r="AS50" i="37" s="1"/>
  <c r="AW50" i="37"/>
  <c r="BC50" i="37"/>
  <c r="AC53" i="37"/>
  <c r="AS53" i="37" s="1"/>
  <c r="AY53" i="37"/>
  <c r="AC68" i="37"/>
  <c r="AS68" i="37" s="1"/>
  <c r="AO68" i="37"/>
  <c r="AV68" i="37"/>
  <c r="AC15" i="37"/>
  <c r="AD15" i="37" s="1"/>
  <c r="AF15" i="37" s="1"/>
  <c r="BD47" i="37"/>
  <c r="AX52" i="37"/>
  <c r="BD52" i="37"/>
  <c r="AQ47" i="37"/>
  <c r="AC47" i="37"/>
  <c r="AZ47" i="37" s="1"/>
  <c r="AR47" i="37"/>
  <c r="AC52" i="37"/>
  <c r="AS52" i="37" s="1"/>
  <c r="AO52" i="37"/>
  <c r="AC27" i="37"/>
  <c r="AZ27" i="37" s="1"/>
  <c r="AP27" i="37"/>
  <c r="BC27" i="37"/>
  <c r="AW27" i="37"/>
  <c r="BF48" i="37"/>
  <c r="BF23" i="37"/>
  <c r="BF30" i="37"/>
  <c r="BF16" i="37"/>
  <c r="BF7" i="37"/>
  <c r="AR66" i="37"/>
  <c r="AY66" i="37"/>
  <c r="AS30" i="37"/>
  <c r="AZ30" i="37"/>
  <c r="AD30" i="37"/>
  <c r="AF30" i="37" s="1"/>
  <c r="AT51" i="37"/>
  <c r="AW66" i="37"/>
  <c r="AP66" i="37"/>
  <c r="BC66" i="37"/>
  <c r="AZ46" i="37"/>
  <c r="AS46" i="37"/>
  <c r="AD46" i="37"/>
  <c r="AF46" i="37" s="1"/>
  <c r="AW33" i="37"/>
  <c r="AP33" i="37"/>
  <c r="BC33" i="37"/>
  <c r="AX33" i="37"/>
  <c r="BD33" i="37"/>
  <c r="AQ33" i="37"/>
  <c r="AY33" i="37"/>
  <c r="AR33" i="37"/>
  <c r="BF58" i="37"/>
  <c r="AC60" i="37"/>
  <c r="BB60" i="37"/>
  <c r="AV60" i="37"/>
  <c r="AO60" i="37"/>
  <c r="AR36" i="37"/>
  <c r="AY36" i="37"/>
  <c r="AX37" i="37"/>
  <c r="AQ37" i="37"/>
  <c r="BD37" i="37"/>
  <c r="AY37" i="37"/>
  <c r="AR37" i="37"/>
  <c r="AZ7" i="37"/>
  <c r="AS7" i="37"/>
  <c r="AD7" i="37"/>
  <c r="AF7" i="37" s="1"/>
  <c r="BF74" i="37"/>
  <c r="AO37" i="37"/>
  <c r="AC37" i="37"/>
  <c r="BB37" i="37"/>
  <c r="AV37" i="37"/>
  <c r="AZ65" i="37"/>
  <c r="AS65" i="37"/>
  <c r="AD65" i="37"/>
  <c r="AF65" i="37" s="1"/>
  <c r="AP37" i="37"/>
  <c r="BC37" i="37"/>
  <c r="AW37" i="37"/>
  <c r="AS45" i="37"/>
  <c r="AZ45" i="37"/>
  <c r="AD45" i="37"/>
  <c r="AF45" i="37" s="1"/>
  <c r="AZ16" i="37"/>
  <c r="AS16" i="37"/>
  <c r="AD16" i="37"/>
  <c r="AF16" i="37" s="1"/>
  <c r="AS48" i="37"/>
  <c r="AZ48" i="37"/>
  <c r="AD48" i="37"/>
  <c r="AF48" i="37" s="1"/>
  <c r="AZ58" i="37"/>
  <c r="AS58" i="37"/>
  <c r="AD58" i="37"/>
  <c r="AF58" i="37" s="1"/>
  <c r="AC28" i="37"/>
  <c r="BB28" i="37"/>
  <c r="AV28" i="37"/>
  <c r="AO28" i="37"/>
  <c r="BC59" i="37"/>
  <c r="AW59" i="37"/>
  <c r="AP59" i="37"/>
  <c r="AO66" i="37"/>
  <c r="AC66" i="37"/>
  <c r="BB66" i="37"/>
  <c r="AV66" i="37"/>
  <c r="BC28" i="37"/>
  <c r="AW28" i="37"/>
  <c r="AP28" i="37"/>
  <c r="AC62" i="37"/>
  <c r="BB62" i="37"/>
  <c r="AV62" i="37"/>
  <c r="AO62" i="37"/>
  <c r="AX59" i="37"/>
  <c r="BD59" i="37"/>
  <c r="AQ59" i="37"/>
  <c r="BD28" i="37"/>
  <c r="AX28" i="37"/>
  <c r="AQ28" i="37"/>
  <c r="BC62" i="37"/>
  <c r="AW62" i="37"/>
  <c r="AP62" i="37"/>
  <c r="AY59" i="37"/>
  <c r="AR59" i="37"/>
  <c r="AQ66" i="37"/>
  <c r="BD66" i="37"/>
  <c r="AX66" i="37"/>
  <c r="AZ74" i="37"/>
  <c r="AS74" i="37"/>
  <c r="AD74" i="37"/>
  <c r="AF74" i="37" s="1"/>
  <c r="AY28" i="37"/>
  <c r="AR28" i="37"/>
  <c r="AQ62" i="37"/>
  <c r="BD62" i="37"/>
  <c r="AX62" i="37"/>
  <c r="AZ57" i="37"/>
  <c r="AS57" i="37"/>
  <c r="AD57" i="37"/>
  <c r="AF57" i="37" s="1"/>
  <c r="AY62" i="37"/>
  <c r="AR62" i="37"/>
  <c r="AZ23" i="37"/>
  <c r="AS23" i="37"/>
  <c r="AD23" i="37"/>
  <c r="AF23" i="37" s="1"/>
  <c r="BF57" i="37"/>
  <c r="AC59" i="37"/>
  <c r="BB59" i="37"/>
  <c r="AV59" i="37"/>
  <c r="AO59" i="37"/>
  <c r="AC24" i="37"/>
  <c r="BB24" i="37"/>
  <c r="AV24" i="37"/>
  <c r="AO24" i="37"/>
  <c r="BC24" i="37"/>
  <c r="AW24" i="37"/>
  <c r="AP24" i="37"/>
  <c r="BC44" i="37"/>
  <c r="AW44" i="37"/>
  <c r="AP44" i="37"/>
  <c r="BD24" i="37"/>
  <c r="AX24" i="37"/>
  <c r="AQ24" i="37"/>
  <c r="BF75" i="37"/>
  <c r="AY44" i="37"/>
  <c r="AR44" i="37"/>
  <c r="AY24" i="37"/>
  <c r="AR24" i="37"/>
  <c r="AS75" i="37"/>
  <c r="AZ75" i="37"/>
  <c r="AD75" i="37"/>
  <c r="AF75" i="37" s="1"/>
  <c r="AR49" i="37"/>
  <c r="AY49" i="37"/>
  <c r="AZ69" i="37"/>
  <c r="AS69" i="37"/>
  <c r="AD69" i="37"/>
  <c r="AF69" i="37" s="1"/>
  <c r="AO20" i="37"/>
  <c r="AC20" i="37"/>
  <c r="BB20" i="37"/>
  <c r="AV20" i="37"/>
  <c r="BF10" i="37"/>
  <c r="AS42" i="37"/>
  <c r="AZ42" i="37"/>
  <c r="AD42" i="37"/>
  <c r="AF42" i="37" s="1"/>
  <c r="AV49" i="37"/>
  <c r="AO49" i="37"/>
  <c r="AC49" i="37"/>
  <c r="BB49" i="37"/>
  <c r="BC20" i="37"/>
  <c r="AW20" i="37"/>
  <c r="AP20" i="37"/>
  <c r="AZ10" i="37"/>
  <c r="AS10" i="37"/>
  <c r="AD10" i="37"/>
  <c r="AF10" i="37" s="1"/>
  <c r="BF35" i="37"/>
  <c r="BF43" i="37"/>
  <c r="AP49" i="37"/>
  <c r="BC49" i="37"/>
  <c r="AW49" i="37"/>
  <c r="AC44" i="37"/>
  <c r="AV44" i="37"/>
  <c r="BB44" i="37"/>
  <c r="AO44" i="37"/>
  <c r="BD20" i="37"/>
  <c r="AX20" i="37"/>
  <c r="AQ20" i="37"/>
  <c r="AC61" i="37"/>
  <c r="BB61" i="37"/>
  <c r="AV61" i="37"/>
  <c r="AO61" i="37"/>
  <c r="BF45" i="37"/>
  <c r="AS35" i="37"/>
  <c r="AZ35" i="37"/>
  <c r="AD35" i="37"/>
  <c r="AF35" i="37" s="1"/>
  <c r="AQ49" i="37"/>
  <c r="BD49" i="37"/>
  <c r="AX49" i="37"/>
  <c r="BD44" i="37"/>
  <c r="AX44" i="37"/>
  <c r="AQ44" i="37"/>
  <c r="BC61" i="37"/>
  <c r="AW61" i="37"/>
  <c r="AP61" i="37"/>
  <c r="AC36" i="37"/>
  <c r="BB36" i="37"/>
  <c r="AV36" i="37"/>
  <c r="AO36" i="37"/>
  <c r="AY20" i="37"/>
  <c r="AR20" i="37"/>
  <c r="BD61" i="37"/>
  <c r="AX61" i="37"/>
  <c r="AQ61" i="37"/>
  <c r="BF42" i="37"/>
  <c r="AP36" i="37"/>
  <c r="BC36" i="37"/>
  <c r="AW36" i="37"/>
  <c r="BA32" i="37"/>
  <c r="AC13" i="37"/>
  <c r="BB13" i="37"/>
  <c r="AV13" i="37"/>
  <c r="AO13" i="37"/>
  <c r="AY61" i="37"/>
  <c r="AR61" i="37"/>
  <c r="BC13" i="37"/>
  <c r="AW13" i="37"/>
  <c r="AP13" i="37"/>
  <c r="BC60" i="37"/>
  <c r="AW60" i="37"/>
  <c r="AP60" i="37"/>
  <c r="AC70" i="37"/>
  <c r="BB70" i="37"/>
  <c r="AV70" i="37"/>
  <c r="AO70" i="37"/>
  <c r="AV17" i="37"/>
  <c r="AO17" i="37"/>
  <c r="AC17" i="37"/>
  <c r="BB17" i="37"/>
  <c r="BD13" i="37"/>
  <c r="AX13" i="37"/>
  <c r="AQ13" i="37"/>
  <c r="BD60" i="37"/>
  <c r="AX60" i="37"/>
  <c r="AQ60" i="37"/>
  <c r="AW70" i="37"/>
  <c r="BC70" i="37"/>
  <c r="AP70" i="37"/>
  <c r="AP17" i="37"/>
  <c r="BC17" i="37"/>
  <c r="AW17" i="37"/>
  <c r="AY13" i="37"/>
  <c r="AR13" i="37"/>
  <c r="BF5" i="37"/>
  <c r="AC40" i="37"/>
  <c r="BB40" i="37"/>
  <c r="AV40" i="37"/>
  <c r="AO40" i="37"/>
  <c r="AY60" i="37"/>
  <c r="AR60" i="37"/>
  <c r="BD70" i="37"/>
  <c r="AX70" i="37"/>
  <c r="AQ70" i="37"/>
  <c r="AQ17" i="37"/>
  <c r="BD17" i="37"/>
  <c r="AX17" i="37"/>
  <c r="AZ5" i="37"/>
  <c r="AS5" i="37"/>
  <c r="AD5" i="37"/>
  <c r="AF5" i="37" s="1"/>
  <c r="BC40" i="37"/>
  <c r="AW40" i="37"/>
  <c r="AP40" i="37"/>
  <c r="AQ36" i="37"/>
  <c r="BD36" i="37"/>
  <c r="AX36" i="37"/>
  <c r="BF55" i="37"/>
  <c r="AY70" i="37"/>
  <c r="AR70" i="37"/>
  <c r="AR17" i="37"/>
  <c r="AY17" i="37"/>
  <c r="AQ40" i="37"/>
  <c r="BD40" i="37"/>
  <c r="AX40" i="37"/>
  <c r="AC12" i="37"/>
  <c r="BB12" i="37"/>
  <c r="AV12" i="37"/>
  <c r="AO12" i="37"/>
  <c r="AZ55" i="37"/>
  <c r="AS55" i="37"/>
  <c r="AD55" i="37"/>
  <c r="AF55" i="37" s="1"/>
  <c r="AR40" i="37"/>
  <c r="AY40" i="37"/>
  <c r="BC12" i="37"/>
  <c r="AW12" i="37"/>
  <c r="AP12" i="37"/>
  <c r="BF22" i="37"/>
  <c r="BD12" i="37"/>
  <c r="AX12" i="37"/>
  <c r="AQ12" i="37"/>
  <c r="AZ22" i="37"/>
  <c r="AS22" i="37"/>
  <c r="AD22" i="37"/>
  <c r="AF22" i="37" s="1"/>
  <c r="BF29" i="37"/>
  <c r="AY12" i="37"/>
  <c r="AR12" i="37"/>
  <c r="AS29" i="37"/>
  <c r="AZ29" i="37"/>
  <c r="AD29" i="37"/>
  <c r="AF29" i="37" s="1"/>
  <c r="BF31" i="37"/>
  <c r="AZ31" i="37"/>
  <c r="AS31" i="37"/>
  <c r="AD31" i="37"/>
  <c r="AF31" i="37" s="1"/>
  <c r="AO33" i="37"/>
  <c r="AC33" i="37"/>
  <c r="BB33" i="37"/>
  <c r="AV33" i="37"/>
  <c r="AE32" i="37" l="1"/>
  <c r="AF32" i="37"/>
  <c r="BF38" i="37"/>
  <c r="BF71" i="37"/>
  <c r="AD64" i="37"/>
  <c r="AF64" i="37" s="1"/>
  <c r="AZ64" i="37"/>
  <c r="AD19" i="37"/>
  <c r="AF19" i="37" s="1"/>
  <c r="AS19" i="37"/>
  <c r="AD14" i="37"/>
  <c r="AF14" i="37" s="1"/>
  <c r="BF21" i="37"/>
  <c r="AS14" i="37"/>
  <c r="BF53" i="37"/>
  <c r="AZ9" i="37"/>
  <c r="BA9" i="37" s="1"/>
  <c r="BF11" i="37"/>
  <c r="AS6" i="37"/>
  <c r="AT6" i="37" s="1"/>
  <c r="AZ6" i="37"/>
  <c r="AD34" i="37"/>
  <c r="AF34" i="37" s="1"/>
  <c r="AZ34" i="37"/>
  <c r="AD54" i="37"/>
  <c r="AF54" i="37" s="1"/>
  <c r="AZ67" i="37"/>
  <c r="BA67" i="37" s="1"/>
  <c r="AZ54" i="37"/>
  <c r="BA54" i="37" s="1"/>
  <c r="BF26" i="37"/>
  <c r="AD11" i="37"/>
  <c r="AF11" i="37" s="1"/>
  <c r="AS11" i="37"/>
  <c r="AT11" i="37" s="1"/>
  <c r="AD67" i="37"/>
  <c r="BF73" i="37"/>
  <c r="AD39" i="37"/>
  <c r="AF39" i="37" s="1"/>
  <c r="AZ39" i="37"/>
  <c r="BA39" i="37" s="1"/>
  <c r="AD21" i="37"/>
  <c r="AF21" i="37" s="1"/>
  <c r="AS21" i="37"/>
  <c r="AT21" i="37" s="1"/>
  <c r="AD73" i="37"/>
  <c r="AF73" i="37" s="1"/>
  <c r="AS73" i="37"/>
  <c r="AT73" i="37" s="1"/>
  <c r="BF63" i="37"/>
  <c r="AZ8" i="37"/>
  <c r="BA8" i="37" s="1"/>
  <c r="AD8" i="37"/>
  <c r="AF8" i="37" s="1"/>
  <c r="BF9" i="37"/>
  <c r="AD41" i="37"/>
  <c r="AZ41" i="37"/>
  <c r="BA41" i="37" s="1"/>
  <c r="AS71" i="37"/>
  <c r="AT71" i="37" s="1"/>
  <c r="BF4" i="37"/>
  <c r="AZ71" i="37"/>
  <c r="BA71" i="37" s="1"/>
  <c r="AD63" i="37"/>
  <c r="AS63" i="37"/>
  <c r="AT63" i="37" s="1"/>
  <c r="AD4" i="37"/>
  <c r="AF4" i="37" s="1"/>
  <c r="AS4" i="37"/>
  <c r="AT4" i="37" s="1"/>
  <c r="AD9" i="37"/>
  <c r="AD38" i="37"/>
  <c r="AS38" i="37"/>
  <c r="AT38" i="37" s="1"/>
  <c r="AD56" i="37"/>
  <c r="AF56" i="37" s="1"/>
  <c r="AS56" i="37"/>
  <c r="AT56" i="37" s="1"/>
  <c r="AZ43" i="37"/>
  <c r="BA43" i="37" s="1"/>
  <c r="AD43" i="37"/>
  <c r="AF43" i="37" s="1"/>
  <c r="AD72" i="37"/>
  <c r="AF72" i="37" s="1"/>
  <c r="AS72" i="37"/>
  <c r="AT72" i="37" s="1"/>
  <c r="BF72" i="37"/>
  <c r="AS15" i="37"/>
  <c r="AT15" i="37" s="1"/>
  <c r="AZ15" i="37"/>
  <c r="BA15" i="37" s="1"/>
  <c r="AD50" i="37"/>
  <c r="AF50" i="37" s="1"/>
  <c r="AZ50" i="37"/>
  <c r="BA50" i="37" s="1"/>
  <c r="BF39" i="37"/>
  <c r="BF68" i="37"/>
  <c r="BF34" i="37"/>
  <c r="AE51" i="37"/>
  <c r="BF54" i="37"/>
  <c r="BF50" i="37"/>
  <c r="BF25" i="37"/>
  <c r="BF52" i="37"/>
  <c r="BF8" i="37"/>
  <c r="BF27" i="37"/>
  <c r="AS26" i="37"/>
  <c r="AT26" i="37" s="1"/>
  <c r="AD18" i="37"/>
  <c r="BF18" i="37"/>
  <c r="AD53" i="37"/>
  <c r="AF53" i="37" s="1"/>
  <c r="AZ53" i="37"/>
  <c r="BA53" i="37" s="1"/>
  <c r="AD26" i="37"/>
  <c r="AL25" i="37"/>
  <c r="AM25" i="37" s="1"/>
  <c r="AL34" i="37"/>
  <c r="AM34" i="37" s="1"/>
  <c r="AL52" i="37"/>
  <c r="AM52" i="37" s="1"/>
  <c r="AL41" i="37"/>
  <c r="AM41" i="37" s="1"/>
  <c r="AL47" i="37"/>
  <c r="AM47" i="37" s="1"/>
  <c r="AL68" i="37"/>
  <c r="AM68" i="37" s="1"/>
  <c r="BF15" i="37"/>
  <c r="BF14" i="37"/>
  <c r="AZ18" i="37"/>
  <c r="BA18" i="37" s="1"/>
  <c r="AD25" i="37"/>
  <c r="AF25" i="37" s="1"/>
  <c r="AZ25" i="37"/>
  <c r="BA25" i="37" s="1"/>
  <c r="BF47" i="37"/>
  <c r="BF41" i="37"/>
  <c r="AD68" i="37"/>
  <c r="AF68" i="37" s="1"/>
  <c r="AZ68" i="37"/>
  <c r="BA68" i="37" s="1"/>
  <c r="BF33" i="37"/>
  <c r="AD47" i="37"/>
  <c r="AF47" i="37" s="1"/>
  <c r="AS47" i="37"/>
  <c r="AT47" i="37" s="1"/>
  <c r="AD52" i="37"/>
  <c r="AF52" i="37" s="1"/>
  <c r="AZ52" i="37"/>
  <c r="BA52" i="37" s="1"/>
  <c r="AD27" i="37"/>
  <c r="AF27" i="37" s="1"/>
  <c r="AS27" i="37"/>
  <c r="AT27" i="37" s="1"/>
  <c r="BF66" i="37"/>
  <c r="BF59" i="37"/>
  <c r="BF62" i="37"/>
  <c r="BF44" i="37"/>
  <c r="BF24" i="37"/>
  <c r="BF36" i="37"/>
  <c r="BF61" i="37"/>
  <c r="AT34" i="37"/>
  <c r="AE58" i="37"/>
  <c r="AE48" i="37"/>
  <c r="AT7" i="37"/>
  <c r="AZ61" i="37"/>
  <c r="AS61" i="37"/>
  <c r="AD61" i="37"/>
  <c r="AF61" i="37" s="1"/>
  <c r="AT19" i="37"/>
  <c r="AT58" i="37"/>
  <c r="BA48" i="37"/>
  <c r="BF37" i="37"/>
  <c r="BA7" i="37"/>
  <c r="AT18" i="37"/>
  <c r="AT30" i="37"/>
  <c r="AE6" i="37"/>
  <c r="BA56" i="37"/>
  <c r="AZ62" i="37"/>
  <c r="AS62" i="37"/>
  <c r="AD62" i="37"/>
  <c r="AF62" i="37" s="1"/>
  <c r="AT48" i="37"/>
  <c r="AT16" i="37"/>
  <c r="BA6" i="37"/>
  <c r="BA16" i="37"/>
  <c r="BF70" i="37"/>
  <c r="AT53" i="37"/>
  <c r="AZ70" i="37"/>
  <c r="AS70" i="37"/>
  <c r="AD70" i="37"/>
  <c r="AF70" i="37" s="1"/>
  <c r="AE29" i="37"/>
  <c r="AE10" i="37"/>
  <c r="BA27" i="37"/>
  <c r="BA29" i="37"/>
  <c r="AT68" i="37"/>
  <c r="BA4" i="37"/>
  <c r="AT10" i="37"/>
  <c r="AZ24" i="37"/>
  <c r="AS24" i="37"/>
  <c r="AD24" i="37"/>
  <c r="AF24" i="37" s="1"/>
  <c r="AZ59" i="37"/>
  <c r="AS59" i="37"/>
  <c r="AD59" i="37"/>
  <c r="AF59" i="37" s="1"/>
  <c r="AE57" i="37"/>
  <c r="AT29" i="37"/>
  <c r="BF12" i="37"/>
  <c r="AE64" i="37"/>
  <c r="BA10" i="37"/>
  <c r="AT57" i="37"/>
  <c r="AT54" i="37"/>
  <c r="AZ12" i="37"/>
  <c r="AS12" i="37"/>
  <c r="AD12" i="37"/>
  <c r="AF12" i="37" s="1"/>
  <c r="AT64" i="37"/>
  <c r="AZ36" i="37"/>
  <c r="AS36" i="37"/>
  <c r="AD36" i="37"/>
  <c r="AF36" i="37" s="1"/>
  <c r="BA57" i="37"/>
  <c r="AT50" i="37"/>
  <c r="AS66" i="37"/>
  <c r="AZ66" i="37"/>
  <c r="AD66" i="37"/>
  <c r="AF66" i="37" s="1"/>
  <c r="BA64" i="37"/>
  <c r="AE69" i="37"/>
  <c r="AE65" i="37"/>
  <c r="AZ33" i="37"/>
  <c r="AS33" i="37"/>
  <c r="AD33" i="37"/>
  <c r="AF33" i="37" s="1"/>
  <c r="AT65" i="37"/>
  <c r="AE42" i="37"/>
  <c r="AT69" i="37"/>
  <c r="AE75" i="37"/>
  <c r="BA63" i="37"/>
  <c r="AT52" i="37"/>
  <c r="AT43" i="37"/>
  <c r="BA42" i="37"/>
  <c r="BA69" i="37"/>
  <c r="BA75" i="37"/>
  <c r="AT9" i="37"/>
  <c r="BA65" i="37"/>
  <c r="BA72" i="37"/>
  <c r="AT8" i="37"/>
  <c r="AE23" i="37"/>
  <c r="BF17" i="37"/>
  <c r="AT42" i="37"/>
  <c r="AT75" i="37"/>
  <c r="BF28" i="37"/>
  <c r="BF60" i="37"/>
  <c r="AE22" i="37"/>
  <c r="AS17" i="37"/>
  <c r="AZ17" i="37"/>
  <c r="AD17" i="37"/>
  <c r="AF17" i="37" s="1"/>
  <c r="AE35" i="37"/>
  <c r="AT23" i="37"/>
  <c r="AZ28" i="37"/>
  <c r="AS28" i="37"/>
  <c r="AD28" i="37"/>
  <c r="AF28" i="37" s="1"/>
  <c r="AT67" i="37"/>
  <c r="AZ60" i="37"/>
  <c r="AS60" i="37"/>
  <c r="AD60" i="37"/>
  <c r="AF60" i="37" s="1"/>
  <c r="BA23" i="37"/>
  <c r="AE74" i="37"/>
  <c r="AT22" i="37"/>
  <c r="BA35" i="37"/>
  <c r="BA22" i="37"/>
  <c r="AT35" i="37"/>
  <c r="AZ44" i="37"/>
  <c r="AS44" i="37"/>
  <c r="AD44" i="37"/>
  <c r="AF44" i="37" s="1"/>
  <c r="AT74" i="37"/>
  <c r="BA73" i="37"/>
  <c r="AE5" i="37"/>
  <c r="BF40" i="37"/>
  <c r="BF13" i="37"/>
  <c r="AT39" i="37"/>
  <c r="BA74" i="37"/>
  <c r="AS40" i="37"/>
  <c r="AZ40" i="37"/>
  <c r="AD40" i="37"/>
  <c r="AF40" i="37" s="1"/>
  <c r="AZ13" i="37"/>
  <c r="AS13" i="37"/>
  <c r="AD13" i="37"/>
  <c r="AF13" i="37" s="1"/>
  <c r="BA26" i="37"/>
  <c r="AE15" i="37"/>
  <c r="AE45" i="37"/>
  <c r="AT5" i="37"/>
  <c r="BA45" i="37"/>
  <c r="BA5" i="37"/>
  <c r="BF49" i="37"/>
  <c r="BA38" i="37"/>
  <c r="AE31" i="37"/>
  <c r="AS49" i="37"/>
  <c r="AZ49" i="37"/>
  <c r="AD49" i="37"/>
  <c r="AF49" i="37" s="1"/>
  <c r="BF20" i="37"/>
  <c r="AT45" i="37"/>
  <c r="AE16" i="37"/>
  <c r="AE55" i="37"/>
  <c r="AE71" i="37"/>
  <c r="AZ20" i="37"/>
  <c r="AS20" i="37"/>
  <c r="AD20" i="37"/>
  <c r="AF20" i="37" s="1"/>
  <c r="AE46" i="37"/>
  <c r="AE14" i="37"/>
  <c r="AT31" i="37"/>
  <c r="AE34" i="37"/>
  <c r="AT55" i="37"/>
  <c r="AT14" i="37"/>
  <c r="BA19" i="37"/>
  <c r="BA58" i="37"/>
  <c r="BA31" i="37"/>
  <c r="BA34" i="37"/>
  <c r="BA55" i="37"/>
  <c r="BA47" i="37"/>
  <c r="BA21" i="37"/>
  <c r="AT25" i="37"/>
  <c r="AT41" i="37"/>
  <c r="AE7" i="37"/>
  <c r="AT46" i="37"/>
  <c r="AE30" i="37"/>
  <c r="BA14" i="37"/>
  <c r="BA11" i="37"/>
  <c r="AZ37" i="37"/>
  <c r="AS37" i="37"/>
  <c r="AD37" i="37"/>
  <c r="AF37" i="37" s="1"/>
  <c r="AE19" i="37"/>
  <c r="BA46" i="37"/>
  <c r="BA30" i="37"/>
  <c r="AE9" i="37" l="1"/>
  <c r="AF9" i="37"/>
  <c r="AE26" i="37"/>
  <c r="AF26" i="37"/>
  <c r="AE54" i="37"/>
  <c r="AE38" i="37"/>
  <c r="AF38" i="37"/>
  <c r="AE63" i="37"/>
  <c r="AF63" i="37"/>
  <c r="AE67" i="37"/>
  <c r="AF67" i="37"/>
  <c r="AE41" i="37"/>
  <c r="AF41" i="37"/>
  <c r="AE18" i="37"/>
  <c r="AF18" i="37"/>
  <c r="AE73" i="37"/>
  <c r="AE39" i="37"/>
  <c r="AE11" i="37"/>
  <c r="AE8" i="37"/>
  <c r="AE21" i="37"/>
  <c r="AE4" i="37"/>
  <c r="AE43" i="37"/>
  <c r="AE53" i="37"/>
  <c r="AE72" i="37"/>
  <c r="AE56" i="37"/>
  <c r="AE50" i="37"/>
  <c r="AE25" i="37"/>
  <c r="AE52" i="37"/>
  <c r="AE47" i="37"/>
  <c r="AE68" i="37"/>
  <c r="AE27" i="37"/>
  <c r="AE24" i="37"/>
  <c r="AE44" i="37"/>
  <c r="AT44" i="37"/>
  <c r="BA12" i="37"/>
  <c r="BA24" i="37"/>
  <c r="AT12" i="37"/>
  <c r="AE13" i="37"/>
  <c r="BA44" i="37"/>
  <c r="AE62" i="37"/>
  <c r="AT62" i="37"/>
  <c r="AT13" i="37"/>
  <c r="AE60" i="37"/>
  <c r="BA62" i="37"/>
  <c r="BA13" i="37"/>
  <c r="AE40" i="37"/>
  <c r="AT60" i="37"/>
  <c r="AE12" i="37"/>
  <c r="BA60" i="37"/>
  <c r="AE36" i="37"/>
  <c r="AE37" i="37"/>
  <c r="BA40" i="37"/>
  <c r="AT37" i="37"/>
  <c r="AT40" i="37"/>
  <c r="AE66" i="37"/>
  <c r="AT36" i="37"/>
  <c r="BA66" i="37"/>
  <c r="BA36" i="37"/>
  <c r="AT24" i="37"/>
  <c r="AE61" i="37"/>
  <c r="BA37" i="37"/>
  <c r="AT66" i="37"/>
  <c r="AT61" i="37"/>
  <c r="BA61" i="37"/>
  <c r="AE20" i="37"/>
  <c r="AT20" i="37"/>
  <c r="BA20" i="37"/>
  <c r="AE28" i="37"/>
  <c r="AE70" i="37"/>
  <c r="AT28" i="37"/>
  <c r="AT70" i="37"/>
  <c r="BA28" i="37"/>
  <c r="AE17" i="37"/>
  <c r="BA70" i="37"/>
  <c r="BA17" i="37"/>
  <c r="AE33" i="37"/>
  <c r="AT17" i="37"/>
  <c r="AT33" i="37"/>
  <c r="AE59" i="37"/>
  <c r="BA33" i="37"/>
  <c r="AT59" i="37"/>
  <c r="BA59" i="37"/>
  <c r="BA49" i="37"/>
  <c r="AE49" i="37"/>
  <c r="AT49" i="37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Petar Tasić</author>
  </authors>
  <commentList>
    <comment ref="G2" authorId="0" shapeId="0" xr:uid="{80011AF6-80E0-4F00-B68D-0B77BF4CD9E2}">
      <text>
        <r>
          <rPr>
            <b/>
            <sz val="9"/>
            <color indexed="81"/>
            <rFont val="Tahoma"/>
            <family val="2"/>
          </rPr>
          <t>Petar Tasić:</t>
        </r>
        <r>
          <rPr>
            <sz val="9"/>
            <color indexed="81"/>
            <rFont val="Tahoma"/>
            <family val="2"/>
          </rPr>
          <t xml:space="preserve">
- ground
- basement</t>
        </r>
      </text>
    </comment>
    <comment ref="K2" authorId="0" shapeId="0" xr:uid="{5527D728-0DA5-4D59-B6D4-C553B3043D55}">
      <text>
        <r>
          <rPr>
            <b/>
            <sz val="9"/>
            <color indexed="81"/>
            <rFont val="Tahoma"/>
            <family val="2"/>
          </rPr>
          <t>Petar Tasić:</t>
        </r>
        <r>
          <rPr>
            <sz val="9"/>
            <color indexed="81"/>
            <rFont val="Tahoma"/>
            <family val="2"/>
          </rPr>
          <t xml:space="preserve">
-Y - has
-N - does not have</t>
        </r>
      </text>
    </comment>
    <comment ref="O2" authorId="0" shapeId="0" xr:uid="{A0909B66-A3EC-4ED4-A0C1-E819A6D7395B}">
      <text>
        <r>
          <rPr>
            <b/>
            <sz val="9"/>
            <color indexed="81"/>
            <rFont val="Tahoma"/>
            <family val="2"/>
          </rPr>
          <t>Petar Tasić:</t>
        </r>
        <r>
          <rPr>
            <sz val="9"/>
            <color indexed="81"/>
            <rFont val="Tahoma"/>
            <family val="2"/>
          </rPr>
          <t xml:space="preserve">
- sloped
- flat</t>
        </r>
      </text>
    </comment>
    <comment ref="P2" authorId="0" shapeId="0" xr:uid="{A136AB2B-9862-4945-B5C1-99AD22A9A622}">
      <text>
        <r>
          <rPr>
            <b/>
            <sz val="9"/>
            <color indexed="81"/>
            <rFont val="Tahoma"/>
            <family val="2"/>
          </rPr>
          <t>Petar Tasić:</t>
        </r>
        <r>
          <rPr>
            <sz val="9"/>
            <color indexed="81"/>
            <rFont val="Tahoma"/>
            <family val="2"/>
          </rPr>
          <t xml:space="preserve">
-Y - has
-N - does not have</t>
        </r>
      </text>
    </comment>
    <comment ref="Q2" authorId="0" shapeId="0" xr:uid="{C7749EF6-EFC8-4585-93CE-69CC70838593}">
      <text>
        <r>
          <rPr>
            <b/>
            <sz val="9"/>
            <color indexed="81"/>
            <rFont val="Tahoma"/>
            <family val="2"/>
          </rPr>
          <t>Petar Tasić:</t>
        </r>
        <r>
          <rPr>
            <sz val="9"/>
            <color indexed="81"/>
            <rFont val="Tahoma"/>
            <family val="2"/>
          </rPr>
          <t xml:space="preserve">
- individual
- DH</t>
        </r>
      </text>
    </comment>
    <comment ref="R2" authorId="0" shapeId="0" xr:uid="{87DA42E8-223B-4907-9479-9C3664D95D40}">
      <text>
        <r>
          <rPr>
            <b/>
            <sz val="9"/>
            <color indexed="81"/>
            <rFont val="Tahoma"/>
            <family val="2"/>
          </rPr>
          <t>Petar Tasić:</t>
        </r>
        <r>
          <rPr>
            <sz val="9"/>
            <color indexed="81"/>
            <rFont val="Tahoma"/>
            <family val="2"/>
          </rPr>
          <t xml:space="preserve">
- District heating
- Firewood
- Coal
- Pellets
- Natural gas
- LNG
- Woodchips
- Electricity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Petar Tasić</author>
  </authors>
  <commentList>
    <comment ref="G17" authorId="0" shapeId="0" xr:uid="{6ED3F9D9-5BA7-492B-B5D8-01B686AB0258}">
      <text>
        <r>
          <rPr>
            <b/>
            <sz val="9"/>
            <color indexed="81"/>
            <rFont val="Tahoma"/>
            <family val="2"/>
          </rPr>
          <t>Petar Tasić:</t>
        </r>
        <r>
          <rPr>
            <sz val="9"/>
            <color indexed="81"/>
            <rFont val="Tahoma"/>
            <family val="2"/>
          </rPr>
          <t xml:space="preserve">
ρ=455 kg/m3</t>
        </r>
      </text>
    </comment>
  </commentList>
</comments>
</file>

<file path=xl/sharedStrings.xml><?xml version="1.0" encoding="utf-8"?>
<sst xmlns="http://schemas.openxmlformats.org/spreadsheetml/2006/main" count="800" uniqueCount="198">
  <si>
    <t>Number</t>
  </si>
  <si>
    <t>LOCATION DATA</t>
  </si>
  <si>
    <t>BUILDING GEOMETRY</t>
  </si>
  <si>
    <t>ENERGY NEEDS AND SAVINGS</t>
  </si>
  <si>
    <r>
      <t>CO</t>
    </r>
    <r>
      <rPr>
        <b/>
        <vertAlign val="subscript"/>
        <sz val="12"/>
        <color theme="1"/>
        <rFont val="Calibri"/>
        <family val="2"/>
        <scheme val="minor"/>
      </rPr>
      <t>2</t>
    </r>
    <r>
      <rPr>
        <b/>
        <sz val="12"/>
        <color theme="1"/>
        <rFont val="Calibri"/>
        <family val="2"/>
        <scheme val="minor"/>
      </rPr>
      <t xml:space="preserve"> EMISSION</t>
    </r>
  </si>
  <si>
    <r>
      <t>SO</t>
    </r>
    <r>
      <rPr>
        <b/>
        <vertAlign val="subscript"/>
        <sz val="12"/>
        <color theme="1"/>
        <rFont val="Calibri"/>
        <family val="2"/>
        <scheme val="minor"/>
      </rPr>
      <t>2</t>
    </r>
    <r>
      <rPr>
        <b/>
        <sz val="12"/>
        <color theme="1"/>
        <rFont val="Calibri"/>
        <family val="2"/>
        <scheme val="minor"/>
      </rPr>
      <t xml:space="preserve"> EMISSION</t>
    </r>
  </si>
  <si>
    <t>NOx EMISSION</t>
  </si>
  <si>
    <t>Investements</t>
  </si>
  <si>
    <t>U-values, current condition</t>
  </si>
  <si>
    <t>U-values, after insulation</t>
  </si>
  <si>
    <t>MFAB volume
Ve</t>
  </si>
  <si>
    <t>No of storeys</t>
  </si>
  <si>
    <t>Akuk</t>
  </si>
  <si>
    <t>H</t>
  </si>
  <si>
    <t>Volume V</t>
  </si>
  <si>
    <t>City</t>
  </si>
  <si>
    <t>Address</t>
  </si>
  <si>
    <t>Ground area</t>
  </si>
  <si>
    <t>Heated area</t>
  </si>
  <si>
    <t xml:space="preserve">Ground circumference </t>
  </si>
  <si>
    <t>Type of floor construction</t>
  </si>
  <si>
    <t>Total number of storeys</t>
  </si>
  <si>
    <t>Height</t>
  </si>
  <si>
    <t>Area of outer walls</t>
  </si>
  <si>
    <t>Outer walls insulation</t>
  </si>
  <si>
    <t>Total area of windows and doors</t>
  </si>
  <si>
    <r>
      <t xml:space="preserve">Total area of
</t>
    </r>
    <r>
      <rPr>
        <b/>
        <sz val="10"/>
        <color theme="1"/>
        <rFont val="Calibri"/>
        <family val="2"/>
        <scheme val="minor"/>
      </rPr>
      <t>PVC</t>
    </r>
    <r>
      <rPr>
        <sz val="10"/>
        <color theme="1"/>
        <rFont val="Calibri"/>
        <family val="2"/>
        <scheme val="minor"/>
      </rPr>
      <t xml:space="preserve">
windows and doorsa</t>
    </r>
  </si>
  <si>
    <t>Roof/ceiling area</t>
  </si>
  <si>
    <t>Type of roof</t>
  </si>
  <si>
    <t>Roof insulation</t>
  </si>
  <si>
    <t>Heating system</t>
  </si>
  <si>
    <t>Primarly energy source</t>
  </si>
  <si>
    <t>Heat required in current state of building</t>
  </si>
  <si>
    <t>Specific heat required in current condition of building</t>
  </si>
  <si>
    <t>Heat required in after insulation of outer walls</t>
  </si>
  <si>
    <t>Potential saving after insulation of outer walls</t>
  </si>
  <si>
    <t>Heat required in after insulation of roof/ceiling</t>
  </si>
  <si>
    <t>Potential saving after insulation of roof/ceiling</t>
  </si>
  <si>
    <t xml:space="preserve">Heat required in after replacement of windows and doors </t>
  </si>
  <si>
    <t>Potential saving after replacement of widows and doors</t>
  </si>
  <si>
    <t>Heat required in after insulation of floors</t>
  </si>
  <si>
    <t>Potential saving after insulation of floors</t>
  </si>
  <si>
    <t>Potential saving after all architectural  measures</t>
  </si>
  <si>
    <t xml:space="preserve">Heat required after all architectural measures </t>
  </si>
  <si>
    <t>Specific heat required after all architectural measures</t>
  </si>
  <si>
    <t>Total savings by architectural measures</t>
  </si>
  <si>
    <t>Emission in current state of building</t>
  </si>
  <si>
    <t>Reduction after insulation of outer walls</t>
  </si>
  <si>
    <t>Reduction after insulation of roof/ceiling</t>
  </si>
  <si>
    <t>Reduction after replacement of widows and doors</t>
  </si>
  <si>
    <t>Reduction after insulation of floors</t>
  </si>
  <si>
    <t>Reduction after all measures</t>
  </si>
  <si>
    <t>Emission after all measures</t>
  </si>
  <si>
    <t>Wall insulation</t>
  </si>
  <si>
    <t>Roof/ceiling insulation</t>
  </si>
  <si>
    <t>Windows replacement</t>
  </si>
  <si>
    <t>Floor insulation</t>
  </si>
  <si>
    <t>Total investment</t>
  </si>
  <si>
    <t>U-wall</t>
  </si>
  <si>
    <t>U-windows</t>
  </si>
  <si>
    <t>U-floor</t>
  </si>
  <si>
    <t>U-roof</t>
  </si>
  <si>
    <t>Qtr.req</t>
  </si>
  <si>
    <t>Qtr. Ins wall</t>
  </si>
  <si>
    <t>Qtr. Ins roof</t>
  </si>
  <si>
    <t>Qtr. Ins win</t>
  </si>
  <si>
    <t>Qtr. Ins floor</t>
  </si>
  <si>
    <t>Qtr.potr</t>
  </si>
  <si>
    <t>Qtr. Iz zid</t>
  </si>
  <si>
    <t>Qtr. Iz tav</t>
  </si>
  <si>
    <t>Qtr. Iz proz</t>
  </si>
  <si>
    <t>Qtr. Iz pod</t>
  </si>
  <si>
    <r>
      <t>m</t>
    </r>
    <r>
      <rPr>
        <vertAlign val="superscript"/>
        <sz val="10"/>
        <color theme="1"/>
        <rFont val="Calibri"/>
        <family val="2"/>
        <scheme val="minor"/>
      </rPr>
      <t>2</t>
    </r>
  </si>
  <si>
    <t>m</t>
  </si>
  <si>
    <t>kWh/year</t>
  </si>
  <si>
    <r>
      <t>kWh/m</t>
    </r>
    <r>
      <rPr>
        <vertAlign val="superscript"/>
        <sz val="10"/>
        <color theme="1"/>
        <rFont val="Calibri"/>
        <family val="2"/>
        <scheme val="minor"/>
      </rPr>
      <t>2</t>
    </r>
    <r>
      <rPr>
        <sz val="10"/>
        <color theme="1"/>
        <rFont val="Calibri"/>
        <family val="2"/>
        <scheme val="minor"/>
      </rPr>
      <t>year</t>
    </r>
  </si>
  <si>
    <t>%</t>
  </si>
  <si>
    <t>t/year</t>
  </si>
  <si>
    <t>EUR</t>
  </si>
  <si>
    <r>
      <t>W/m</t>
    </r>
    <r>
      <rPr>
        <vertAlign val="superscript"/>
        <sz val="10"/>
        <color theme="1"/>
        <rFont val="Calibri"/>
        <family val="2"/>
        <scheme val="minor"/>
      </rPr>
      <t>2</t>
    </r>
    <r>
      <rPr>
        <sz val="10"/>
        <color theme="1"/>
        <rFont val="Calibri"/>
        <family val="2"/>
        <scheme val="minor"/>
      </rPr>
      <t>K</t>
    </r>
  </si>
  <si>
    <r>
      <t>m</t>
    </r>
    <r>
      <rPr>
        <vertAlign val="superscript"/>
        <sz val="10"/>
        <color theme="1"/>
        <rFont val="Calibri"/>
        <family val="2"/>
        <scheme val="minor"/>
      </rPr>
      <t>3</t>
    </r>
  </si>
  <si>
    <t>kWh/god</t>
  </si>
  <si>
    <t>Kaišiadorys</t>
  </si>
  <si>
    <t>Birutės gatvė 3</t>
  </si>
  <si>
    <t>Basement</t>
  </si>
  <si>
    <t>N</t>
  </si>
  <si>
    <t>Flat</t>
  </si>
  <si>
    <t>Y</t>
  </si>
  <si>
    <t>District heating</t>
  </si>
  <si>
    <t>Woodchips</t>
  </si>
  <si>
    <t>Birutės gatvė 5</t>
  </si>
  <si>
    <t>Ground</t>
  </si>
  <si>
    <t>Birutės gatvė 8</t>
  </si>
  <si>
    <t>Sloped</t>
  </si>
  <si>
    <t>Birutės gatvė 10</t>
  </si>
  <si>
    <t>Gedimino gatvė 18</t>
  </si>
  <si>
    <t>Gedimino gatvė 20</t>
  </si>
  <si>
    <t>Gedimino gatvė 22</t>
  </si>
  <si>
    <t>Gedimino gatvė 24</t>
  </si>
  <si>
    <t>Gedimino gatvė 26</t>
  </si>
  <si>
    <t>Gedimino gatvė 28</t>
  </si>
  <si>
    <t>Gedimino gatvė 30</t>
  </si>
  <si>
    <t>Gedimino gatvė 44</t>
  </si>
  <si>
    <t>Gedimino gatvė 46</t>
  </si>
  <si>
    <t>Gedimino gatvė 52</t>
  </si>
  <si>
    <t>Gedimino gatvė 56</t>
  </si>
  <si>
    <t>Gedimino gatvė 58</t>
  </si>
  <si>
    <t>Gedimino gatvė 73</t>
  </si>
  <si>
    <t>Gedimino gatvė 75</t>
  </si>
  <si>
    <t>Gedimino gatvė 76-78</t>
  </si>
  <si>
    <t>Gedimino gatvė 77</t>
  </si>
  <si>
    <t>Gedimino gatvė 80</t>
  </si>
  <si>
    <t>Gedimino gatvė 82</t>
  </si>
  <si>
    <t>Gedimino gatvė 84</t>
  </si>
  <si>
    <t>Gedimino gatvė 86</t>
  </si>
  <si>
    <t>Gedimino gatvė 88-90</t>
  </si>
  <si>
    <t>Gedimino gatvė 89</t>
  </si>
  <si>
    <t>Gedimino gatvė 92</t>
  </si>
  <si>
    <t>Gedimino gatvė 93</t>
  </si>
  <si>
    <t>Gedimino gatvė 94-96</t>
  </si>
  <si>
    <t>Gedimino gatvė 95</t>
  </si>
  <si>
    <t>Gedimino gatvė 98</t>
  </si>
  <si>
    <t>Gedimino gatvė 99</t>
  </si>
  <si>
    <t>Gedimino gatvė 100</t>
  </si>
  <si>
    <t>Gedimino gatvė 101</t>
  </si>
  <si>
    <t>Gedimino gatvė 103</t>
  </si>
  <si>
    <t>Gedimino gatvė 109</t>
  </si>
  <si>
    <t>Gedimino gatvė 111</t>
  </si>
  <si>
    <t>Gedimino gatvė 113</t>
  </si>
  <si>
    <t>Gedimino gatvė 117</t>
  </si>
  <si>
    <t>Gedimino gatvė 119</t>
  </si>
  <si>
    <t>Gedimino gatvė 121</t>
  </si>
  <si>
    <t>Gedimino gatvė 123</t>
  </si>
  <si>
    <t>Gedimino gatvė 124-126-128-130-132</t>
  </si>
  <si>
    <t>Gedimino gatvė 125</t>
  </si>
  <si>
    <t>Gedimino gatvė 127</t>
  </si>
  <si>
    <t>Gedimino gatvė 129</t>
  </si>
  <si>
    <t>Gedimino gatvė 129B</t>
  </si>
  <si>
    <t>Gedimino gatvė 129C</t>
  </si>
  <si>
    <t>Gedimino gatvė 131</t>
  </si>
  <si>
    <t>Gedinimo gatvė 120-122</t>
  </si>
  <si>
    <t>Girelės gatvė 35</t>
  </si>
  <si>
    <t>Girelės gatvė 37</t>
  </si>
  <si>
    <t>Girelės gatvė 39</t>
  </si>
  <si>
    <t>Girelės gatvė 43</t>
  </si>
  <si>
    <t>Girelės gatvė 45</t>
  </si>
  <si>
    <t>Girelės gatvė 47</t>
  </si>
  <si>
    <t>Girelės gatvė 49</t>
  </si>
  <si>
    <t>Girelės gatvė 51</t>
  </si>
  <si>
    <t>Girelės gatvė 53</t>
  </si>
  <si>
    <t>Girelės gatvė 55</t>
  </si>
  <si>
    <t>Jono Basanavičiaus gatvė 1</t>
  </si>
  <si>
    <t>Jono Basanavičiaus gatvė 3</t>
  </si>
  <si>
    <t>Jono Basanavičiaus gatvė 7</t>
  </si>
  <si>
    <t>Maironio gatvė 8</t>
  </si>
  <si>
    <t>Maironio gatvė 56</t>
  </si>
  <si>
    <t>Maironio gatvė 58-60</t>
  </si>
  <si>
    <t>Parko gatvė 11</t>
  </si>
  <si>
    <t>Parko gatvė 13-15</t>
  </si>
  <si>
    <t>Parko gatvė 23</t>
  </si>
  <si>
    <t>Parko gatvė 25</t>
  </si>
  <si>
    <t>Viktoro Ruokio gatvė 3</t>
  </si>
  <si>
    <t>Viktoro Ruokio gatvė 5</t>
  </si>
  <si>
    <t>Unit prices for EE measures</t>
  </si>
  <si>
    <t>Measure</t>
  </si>
  <si>
    <t>Price</t>
  </si>
  <si>
    <t>Unit</t>
  </si>
  <si>
    <t>Outer walls</t>
  </si>
  <si>
    <r>
      <t>EUR/m</t>
    </r>
    <r>
      <rPr>
        <vertAlign val="superscript"/>
        <sz val="11"/>
        <color theme="1"/>
        <rFont val="Calibri"/>
        <family val="2"/>
        <scheme val="minor"/>
      </rPr>
      <t>2</t>
    </r>
  </si>
  <si>
    <t>Replacement of windows</t>
  </si>
  <si>
    <t>Insulation of the unheated basement ceiling</t>
  </si>
  <si>
    <t>Energy prices</t>
  </si>
  <si>
    <t>Energy source</t>
  </si>
  <si>
    <t>Price per kWh</t>
  </si>
  <si>
    <t>Price per unit</t>
  </si>
  <si>
    <t>Lower heating value</t>
  </si>
  <si>
    <t>EUR/kWh</t>
  </si>
  <si>
    <t>-</t>
  </si>
  <si>
    <t>Firewood</t>
  </si>
  <si>
    <t>EUR/m</t>
  </si>
  <si>
    <t>kWh/m</t>
  </si>
  <si>
    <t>Coal</t>
  </si>
  <si>
    <t>EUR/t</t>
  </si>
  <si>
    <t>kWh/t</t>
  </si>
  <si>
    <t>Pellets</t>
  </si>
  <si>
    <t>Natural gas</t>
  </si>
  <si>
    <t>EUR/Sm3</t>
  </si>
  <si>
    <t>kWh/Sm3</t>
  </si>
  <si>
    <t>LNG</t>
  </si>
  <si>
    <t>EUR/l</t>
  </si>
  <si>
    <t>kWh/l</t>
  </si>
  <si>
    <t>Fuel oil</t>
  </si>
  <si>
    <t>kWh/kg</t>
  </si>
  <si>
    <t>Electricity</t>
  </si>
  <si>
    <r>
      <t>CO</t>
    </r>
    <r>
      <rPr>
        <b/>
        <vertAlign val="subscript"/>
        <sz val="11"/>
        <color theme="1"/>
        <rFont val="Calibri"/>
        <family val="2"/>
        <scheme val="minor"/>
      </rPr>
      <t>2</t>
    </r>
    <r>
      <rPr>
        <b/>
        <sz val="11"/>
        <color theme="1"/>
        <rFont val="Calibri"/>
        <family val="2"/>
        <scheme val="minor"/>
      </rPr>
      <t xml:space="preserve"> EMISSION</t>
    </r>
  </si>
  <si>
    <t>Emission coefficient</t>
  </si>
  <si>
    <t>Individual</t>
  </si>
  <si>
    <r>
      <t>kgCO</t>
    </r>
    <r>
      <rPr>
        <vertAlign val="subscript"/>
        <sz val="11"/>
        <color theme="1"/>
        <rFont val="Calibri"/>
        <family val="2"/>
        <scheme val="minor"/>
      </rPr>
      <t>2</t>
    </r>
    <r>
      <rPr>
        <sz val="11"/>
        <color theme="1"/>
        <rFont val="Calibri"/>
        <family val="2"/>
        <charset val="238"/>
        <scheme val="minor"/>
      </rPr>
      <t>/kWh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</si>
</sst>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164" formatCode="_-* #,##0.00\ _K_M_-;\-* #,##0.00\ _K_M_-;_-* &quot;-&quot;??\ _K_M_-;_-@_-"/>
    <numFmt numFmtId="165" formatCode="_-* #,##0.00\ _k_n_-;\-* #,##0.00\ _k_n_-;_-* &quot;-&quot;??\ _k_n_-;_-@_-"/>
    <numFmt numFmtId="166" formatCode="#,##0.00_ ;\-#,##0.00\ "/>
    <numFmt numFmtId="167" formatCode="#,##0_ ;\-#,##0\ "/>
    <numFmt numFmtId="168" formatCode="#,##0.0000"/>
    <numFmt numFmtId="169" formatCode="0.000000"/>
  </numFmts>
  <fonts count="19" x14ac:knownFonts="1">
    <font>
      <sz val="11"/>
      <color theme="1"/>
      <name val="Calibri"/>
      <family val="2"/>
      <charset val="238"/>
      <scheme val="minor"/>
    </font>
    <font>
      <sz val="11"/>
      <color indexed="8"/>
      <name val="Calibri"/>
      <family val="2"/>
      <charset val="238"/>
    </font>
    <font>
      <sz val="10"/>
      <color theme="1"/>
      <name val="Calibri"/>
      <family val="2"/>
      <charset val="238"/>
      <scheme val="minor"/>
    </font>
    <font>
      <sz val="10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b/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vertAlign val="superscript"/>
      <sz val="10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vertAlign val="subscript"/>
      <sz val="12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0"/>
      <color theme="0" tint="-0.249977111117893"/>
      <name val="Calibri"/>
      <family val="2"/>
      <scheme val="minor"/>
    </font>
    <font>
      <vertAlign val="superscript"/>
      <sz val="11"/>
      <color theme="1"/>
      <name val="Calibri"/>
      <family val="2"/>
      <scheme val="minor"/>
    </font>
    <font>
      <b/>
      <vertAlign val="subscript"/>
      <sz val="11"/>
      <color theme="1"/>
      <name val="Calibri"/>
      <family val="2"/>
      <scheme val="minor"/>
    </font>
    <font>
      <vertAlign val="subscript"/>
      <sz val="11"/>
      <color theme="1"/>
      <name val="Calibri"/>
      <family val="2"/>
      <scheme val="minor"/>
    </font>
    <font>
      <sz val="11"/>
      <name val="Calibri"/>
      <family val="2"/>
      <charset val="238"/>
      <scheme val="minor"/>
    </font>
  </fonts>
  <fills count="23">
    <fill>
      <patternFill patternType="none"/>
    </fill>
    <fill>
      <patternFill patternType="gray125"/>
    </fill>
    <fill>
      <patternFill patternType="solid">
        <fgColor indexed="44"/>
        <bgColor indexed="64"/>
      </patternFill>
    </fill>
    <fill>
      <patternFill patternType="solid">
        <fgColor indexed="50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rgb="FFD1F3FF"/>
        <bgColor indexed="64"/>
      </patternFill>
    </fill>
    <fill>
      <patternFill patternType="solid">
        <fgColor rgb="FFABE9FF"/>
        <bgColor indexed="64"/>
      </patternFill>
    </fill>
    <fill>
      <patternFill patternType="solid">
        <fgColor rgb="FF47CFFF"/>
        <bgColor indexed="64"/>
      </patternFill>
    </fill>
    <fill>
      <patternFill patternType="solid">
        <fgColor rgb="FFD9C6E0"/>
        <bgColor indexed="64"/>
      </patternFill>
    </fill>
    <fill>
      <patternFill patternType="solid">
        <fgColor rgb="FFC9AED2"/>
        <bgColor indexed="64"/>
      </patternFill>
    </fill>
    <fill>
      <patternFill patternType="solid">
        <fgColor rgb="FFBC9AC6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E7F9FF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99CCFF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4" fillId="0" borderId="0" applyFont="0" applyFill="0" applyBorder="0" applyAlignment="0" applyProtection="0"/>
  </cellStyleXfs>
  <cellXfs count="85">
    <xf numFmtId="0" fontId="0" fillId="0" borderId="0" xfId="0"/>
    <xf numFmtId="4" fontId="2" fillId="0" borderId="0" xfId="0" applyNumberFormat="1" applyFont="1" applyAlignment="1">
      <alignment horizontal="center" vertical="center" wrapText="1"/>
    </xf>
    <xf numFmtId="1" fontId="2" fillId="0" borderId="0" xfId="2" applyNumberFormat="1" applyFont="1" applyAlignment="1">
      <alignment horizontal="center" vertical="center"/>
    </xf>
    <xf numFmtId="4" fontId="2" fillId="0" borderId="0" xfId="2" applyNumberFormat="1" applyFont="1" applyAlignment="1">
      <alignment horizontal="center" vertical="center"/>
    </xf>
    <xf numFmtId="4" fontId="2" fillId="0" borderId="0" xfId="2" applyNumberFormat="1" applyFont="1" applyFill="1" applyAlignment="1">
      <alignment horizontal="center" vertical="center"/>
    </xf>
    <xf numFmtId="4" fontId="3" fillId="0" borderId="1" xfId="0" applyNumberFormat="1" applyFont="1" applyBorder="1" applyAlignment="1">
      <alignment horizontal="right" vertical="center"/>
    </xf>
    <xf numFmtId="4" fontId="8" fillId="0" borderId="1" xfId="0" applyNumberFormat="1" applyFont="1" applyBorder="1" applyAlignment="1">
      <alignment horizontal="center" vertical="center" wrapText="1"/>
    </xf>
    <xf numFmtId="4" fontId="8" fillId="0" borderId="0" xfId="0" applyNumberFormat="1" applyFont="1" applyAlignment="1">
      <alignment horizontal="center" vertical="center" wrapText="1"/>
    </xf>
    <xf numFmtId="4" fontId="8" fillId="6" borderId="1" xfId="0" applyNumberFormat="1" applyFont="1" applyFill="1" applyBorder="1" applyAlignment="1">
      <alignment horizontal="center" vertical="center" wrapText="1"/>
    </xf>
    <xf numFmtId="4" fontId="8" fillId="8" borderId="1" xfId="0" applyNumberFormat="1" applyFont="1" applyFill="1" applyBorder="1" applyAlignment="1">
      <alignment horizontal="center" vertical="center" wrapText="1"/>
    </xf>
    <xf numFmtId="4" fontId="8" fillId="9" borderId="1" xfId="0" applyNumberFormat="1" applyFont="1" applyFill="1" applyBorder="1" applyAlignment="1">
      <alignment horizontal="center" vertical="center" wrapText="1"/>
    </xf>
    <xf numFmtId="4" fontId="8" fillId="10" borderId="1" xfId="0" applyNumberFormat="1" applyFont="1" applyFill="1" applyBorder="1" applyAlignment="1">
      <alignment horizontal="center" vertical="center" wrapText="1"/>
    </xf>
    <xf numFmtId="4" fontId="8" fillId="3" borderId="1" xfId="0" applyNumberFormat="1" applyFont="1" applyFill="1" applyBorder="1" applyAlignment="1">
      <alignment horizontal="center" vertical="center" wrapText="1"/>
    </xf>
    <xf numFmtId="4" fontId="8" fillId="14" borderId="1" xfId="0" applyNumberFormat="1" applyFont="1" applyFill="1" applyBorder="1" applyAlignment="1">
      <alignment horizontal="center" vertical="center" wrapText="1"/>
    </xf>
    <xf numFmtId="4" fontId="8" fillId="15" borderId="1" xfId="0" applyNumberFormat="1" applyFont="1" applyFill="1" applyBorder="1" applyAlignment="1">
      <alignment horizontal="center" vertical="center" wrapText="1"/>
    </xf>
    <xf numFmtId="4" fontId="8" fillId="7" borderId="1" xfId="0" applyNumberFormat="1" applyFont="1" applyFill="1" applyBorder="1" applyAlignment="1">
      <alignment horizontal="center" vertical="center" wrapText="1"/>
    </xf>
    <xf numFmtId="4" fontId="8" fillId="2" borderId="1" xfId="0" applyNumberFormat="1" applyFont="1" applyFill="1" applyBorder="1" applyAlignment="1">
      <alignment horizontal="center" vertical="center" wrapText="1"/>
    </xf>
    <xf numFmtId="4" fontId="8" fillId="2" borderId="1" xfId="0" applyNumberFormat="1" applyFont="1" applyFill="1" applyBorder="1" applyAlignment="1">
      <alignment horizontal="center" vertical="center"/>
    </xf>
    <xf numFmtId="4" fontId="8" fillId="4" borderId="1" xfId="0" applyNumberFormat="1" applyFont="1" applyFill="1" applyBorder="1" applyAlignment="1">
      <alignment horizontal="center" vertical="center"/>
    </xf>
    <xf numFmtId="4" fontId="14" fillId="0" borderId="1" xfId="0" applyNumberFormat="1" applyFont="1" applyBorder="1" applyAlignment="1">
      <alignment horizontal="center" vertical="center" wrapText="1"/>
    </xf>
    <xf numFmtId="4" fontId="13" fillId="0" borderId="1" xfId="0" applyNumberFormat="1" applyFont="1" applyBorder="1" applyAlignment="1">
      <alignment horizontal="center" vertical="center" wrapText="1"/>
    </xf>
    <xf numFmtId="4" fontId="13" fillId="0" borderId="0" xfId="0" applyNumberFormat="1" applyFont="1" applyAlignment="1">
      <alignment horizontal="center" vertical="center" wrapText="1"/>
    </xf>
    <xf numFmtId="4" fontId="8" fillId="13" borderId="1" xfId="0" applyNumberFormat="1" applyFont="1" applyFill="1" applyBorder="1" applyAlignment="1">
      <alignment horizontal="center" vertical="center" wrapText="1"/>
    </xf>
    <xf numFmtId="4" fontId="3" fillId="0" borderId="1" xfId="0" applyNumberFormat="1" applyFont="1" applyBorder="1" applyAlignment="1">
      <alignment horizontal="right" vertical="center" wrapText="1"/>
    </xf>
    <xf numFmtId="4" fontId="8" fillId="16" borderId="1" xfId="0" applyNumberFormat="1" applyFont="1" applyFill="1" applyBorder="1" applyAlignment="1">
      <alignment horizontal="center" vertical="center" wrapText="1"/>
    </xf>
    <xf numFmtId="0" fontId="7" fillId="18" borderId="1" xfId="0" applyFont="1" applyFill="1" applyBorder="1" applyAlignment="1">
      <alignment vertical="center"/>
    </xf>
    <xf numFmtId="0" fontId="7" fillId="18" borderId="1" xfId="0" applyFont="1" applyFill="1" applyBorder="1" applyAlignment="1">
      <alignment horizontal="center" vertical="center"/>
    </xf>
    <xf numFmtId="0" fontId="0" fillId="18" borderId="1" xfId="0" applyFill="1" applyBorder="1" applyAlignment="1">
      <alignment vertical="center"/>
    </xf>
    <xf numFmtId="4" fontId="0" fillId="18" borderId="1" xfId="0" applyNumberFormat="1" applyFill="1" applyBorder="1" applyAlignment="1">
      <alignment horizontal="right" vertical="center"/>
    </xf>
    <xf numFmtId="0" fontId="7" fillId="20" borderId="2" xfId="0" applyFont="1" applyFill="1" applyBorder="1" applyAlignment="1">
      <alignment vertical="center"/>
    </xf>
    <xf numFmtId="0" fontId="0" fillId="20" borderId="1" xfId="0" applyFill="1" applyBorder="1" applyAlignment="1">
      <alignment vertical="center"/>
    </xf>
    <xf numFmtId="168" fontId="0" fillId="20" borderId="1" xfId="0" applyNumberFormat="1" applyFill="1" applyBorder="1" applyAlignment="1">
      <alignment horizontal="right" vertical="center"/>
    </xf>
    <xf numFmtId="4" fontId="9" fillId="20" borderId="2" xfId="0" applyNumberFormat="1" applyFont="1" applyFill="1" applyBorder="1" applyAlignment="1">
      <alignment horizontal="center" vertical="center"/>
    </xf>
    <xf numFmtId="0" fontId="9" fillId="20" borderId="2" xfId="0" applyFont="1" applyFill="1" applyBorder="1" applyAlignment="1">
      <alignment horizontal="center" vertical="center"/>
    </xf>
    <xf numFmtId="168" fontId="9" fillId="20" borderId="2" xfId="0" applyNumberFormat="1" applyFont="1" applyFill="1" applyBorder="1" applyAlignment="1">
      <alignment horizontal="center" vertical="center"/>
    </xf>
    <xf numFmtId="0" fontId="0" fillId="21" borderId="1" xfId="0" applyFill="1" applyBorder="1" applyAlignment="1">
      <alignment horizontal="center" vertical="center"/>
    </xf>
    <xf numFmtId="0" fontId="0" fillId="21" borderId="1" xfId="0" applyFill="1" applyBorder="1" applyAlignment="1">
      <alignment vertical="center"/>
    </xf>
    <xf numFmtId="169" fontId="0" fillId="21" borderId="1" xfId="0" applyNumberFormat="1" applyFill="1" applyBorder="1" applyAlignment="1">
      <alignment vertical="center"/>
    </xf>
    <xf numFmtId="4" fontId="8" fillId="22" borderId="1" xfId="0" applyNumberFormat="1" applyFont="1" applyFill="1" applyBorder="1" applyAlignment="1">
      <alignment horizontal="center" vertical="center" wrapText="1"/>
    </xf>
    <xf numFmtId="1" fontId="3" fillId="0" borderId="1" xfId="0" applyNumberFormat="1" applyFont="1" applyBorder="1" applyAlignment="1">
      <alignment horizontal="center" vertical="center" wrapText="1"/>
    </xf>
    <xf numFmtId="4" fontId="3" fillId="0" borderId="1" xfId="0" applyNumberFormat="1" applyFont="1" applyBorder="1" applyAlignment="1">
      <alignment horizontal="left" vertical="center" wrapText="1"/>
    </xf>
    <xf numFmtId="166" fontId="3" fillId="0" borderId="1" xfId="3" applyNumberFormat="1" applyFont="1" applyFill="1" applyBorder="1" applyAlignment="1">
      <alignment horizontal="right" vertical="center" wrapText="1"/>
    </xf>
    <xf numFmtId="166" fontId="3" fillId="0" borderId="1" xfId="3" applyNumberFormat="1" applyFont="1" applyFill="1" applyBorder="1" applyAlignment="1">
      <alignment horizontal="center" vertical="center" wrapText="1"/>
    </xf>
    <xf numFmtId="167" fontId="3" fillId="0" borderId="1" xfId="3" applyNumberFormat="1" applyFont="1" applyBorder="1" applyAlignment="1">
      <alignment horizontal="center" vertical="center" wrapText="1"/>
    </xf>
    <xf numFmtId="166" fontId="3" fillId="0" borderId="1" xfId="3" applyNumberFormat="1" applyFont="1" applyBorder="1" applyAlignment="1">
      <alignment horizontal="right" vertical="center" wrapText="1"/>
    </xf>
    <xf numFmtId="4" fontId="3" fillId="0" borderId="1" xfId="0" applyNumberFormat="1" applyFont="1" applyBorder="1" applyAlignment="1">
      <alignment horizontal="center" vertical="center" wrapText="1"/>
    </xf>
    <xf numFmtId="4" fontId="3" fillId="0" borderId="1" xfId="2" applyNumberFormat="1" applyFont="1" applyBorder="1" applyAlignment="1">
      <alignment horizontal="right" vertical="center" wrapText="1"/>
    </xf>
    <xf numFmtId="4" fontId="3" fillId="0" borderId="1" xfId="2" applyNumberFormat="1" applyFont="1" applyFill="1" applyBorder="1" applyAlignment="1">
      <alignment horizontal="right" vertical="center" wrapText="1"/>
    </xf>
    <xf numFmtId="4" fontId="3" fillId="0" borderId="1" xfId="2" applyNumberFormat="1" applyFont="1" applyFill="1" applyBorder="1" applyAlignment="1">
      <alignment horizontal="right" vertical="center"/>
    </xf>
    <xf numFmtId="10" fontId="3" fillId="0" borderId="1" xfId="2" applyNumberFormat="1" applyFont="1" applyFill="1" applyBorder="1" applyAlignment="1">
      <alignment horizontal="right" vertical="center" wrapText="1"/>
    </xf>
    <xf numFmtId="0" fontId="18" fillId="0" borderId="0" xfId="0" applyFont="1"/>
    <xf numFmtId="3" fontId="3" fillId="11" borderId="1" xfId="2" applyNumberFormat="1" applyFont="1" applyFill="1" applyBorder="1" applyAlignment="1">
      <alignment horizontal="center" vertical="center"/>
    </xf>
    <xf numFmtId="4" fontId="3" fillId="0" borderId="0" xfId="0" applyNumberFormat="1" applyFont="1" applyAlignment="1">
      <alignment horizontal="center" vertical="center" wrapText="1"/>
    </xf>
    <xf numFmtId="4" fontId="11" fillId="3" borderId="1" xfId="0" applyNumberFormat="1" applyFont="1" applyFill="1" applyBorder="1" applyAlignment="1">
      <alignment horizontal="center" vertical="center" wrapText="1"/>
    </xf>
    <xf numFmtId="4" fontId="8" fillId="6" borderId="4" xfId="0" applyNumberFormat="1" applyFont="1" applyFill="1" applyBorder="1" applyAlignment="1">
      <alignment horizontal="center" vertical="center" wrapText="1"/>
    </xf>
    <xf numFmtId="4" fontId="8" fillId="6" borderId="2" xfId="0" applyNumberFormat="1" applyFont="1" applyFill="1" applyBorder="1" applyAlignment="1">
      <alignment horizontal="center" vertical="center" wrapText="1"/>
    </xf>
    <xf numFmtId="4" fontId="8" fillId="8" borderId="1" xfId="0" applyNumberFormat="1" applyFont="1" applyFill="1" applyBorder="1" applyAlignment="1">
      <alignment horizontal="center" vertical="center" wrapText="1"/>
    </xf>
    <xf numFmtId="4" fontId="8" fillId="8" borderId="4" xfId="0" applyNumberFormat="1" applyFont="1" applyFill="1" applyBorder="1" applyAlignment="1">
      <alignment horizontal="center" vertical="center" wrapText="1"/>
    </xf>
    <xf numFmtId="4" fontId="8" fillId="8" borderId="2" xfId="0" applyNumberFormat="1" applyFont="1" applyFill="1" applyBorder="1" applyAlignment="1">
      <alignment horizontal="center" vertical="center" wrapText="1"/>
    </xf>
    <xf numFmtId="1" fontId="8" fillId="12" borderId="1" xfId="0" applyNumberFormat="1" applyFont="1" applyFill="1" applyBorder="1" applyAlignment="1">
      <alignment horizontal="center" vertical="center" wrapText="1"/>
    </xf>
    <xf numFmtId="4" fontId="11" fillId="5" borderId="1" xfId="0" applyNumberFormat="1" applyFont="1" applyFill="1" applyBorder="1" applyAlignment="1">
      <alignment horizontal="center" vertical="center" wrapText="1"/>
    </xf>
    <xf numFmtId="4" fontId="11" fillId="6" borderId="6" xfId="0" applyNumberFormat="1" applyFont="1" applyFill="1" applyBorder="1" applyAlignment="1">
      <alignment horizontal="center" vertical="center" wrapText="1"/>
    </xf>
    <xf numFmtId="4" fontId="11" fillId="6" borderId="7" xfId="0" applyNumberFormat="1" applyFont="1" applyFill="1" applyBorder="1" applyAlignment="1">
      <alignment horizontal="center" vertical="center" wrapText="1"/>
    </xf>
    <xf numFmtId="4" fontId="11" fillId="6" borderId="3" xfId="0" applyNumberFormat="1" applyFont="1" applyFill="1" applyBorder="1" applyAlignment="1">
      <alignment horizontal="center" vertical="center" wrapText="1"/>
    </xf>
    <xf numFmtId="4" fontId="11" fillId="10" borderId="6" xfId="0" applyNumberFormat="1" applyFont="1" applyFill="1" applyBorder="1" applyAlignment="1">
      <alignment horizontal="center" vertical="center" wrapText="1"/>
    </xf>
    <xf numFmtId="4" fontId="11" fillId="10" borderId="7" xfId="0" applyNumberFormat="1" applyFont="1" applyFill="1" applyBorder="1" applyAlignment="1">
      <alignment horizontal="center" vertical="center" wrapText="1"/>
    </xf>
    <xf numFmtId="4" fontId="11" fillId="10" borderId="3" xfId="0" applyNumberFormat="1" applyFont="1" applyFill="1" applyBorder="1" applyAlignment="1">
      <alignment horizontal="center" vertical="center" wrapText="1"/>
    </xf>
    <xf numFmtId="4" fontId="8" fillId="0" borderId="4" xfId="0" applyNumberFormat="1" applyFont="1" applyBorder="1" applyAlignment="1">
      <alignment horizontal="center" vertical="center" wrapText="1"/>
    </xf>
    <xf numFmtId="4" fontId="8" fillId="0" borderId="5" xfId="0" applyNumberFormat="1" applyFont="1" applyBorder="1" applyAlignment="1">
      <alignment horizontal="center" vertical="center" wrapText="1"/>
    </xf>
    <xf numFmtId="4" fontId="8" fillId="0" borderId="2" xfId="0" applyNumberFormat="1" applyFont="1" applyBorder="1" applyAlignment="1">
      <alignment horizontal="center" vertical="center" wrapText="1"/>
    </xf>
    <xf numFmtId="4" fontId="8" fillId="5" borderId="1" xfId="0" applyNumberFormat="1" applyFont="1" applyFill="1" applyBorder="1" applyAlignment="1">
      <alignment horizontal="center" vertical="center" wrapText="1"/>
    </xf>
    <xf numFmtId="4" fontId="11" fillId="14" borderId="1" xfId="0" applyNumberFormat="1" applyFont="1" applyFill="1" applyBorder="1" applyAlignment="1">
      <alignment horizontal="center" vertical="center" wrapText="1"/>
    </xf>
    <xf numFmtId="4" fontId="11" fillId="15" borderId="1" xfId="0" applyNumberFormat="1" applyFont="1" applyFill="1" applyBorder="1" applyAlignment="1">
      <alignment horizontal="center" vertical="center" wrapText="1"/>
    </xf>
    <xf numFmtId="4" fontId="11" fillId="7" borderId="1" xfId="0" applyNumberFormat="1" applyFont="1" applyFill="1" applyBorder="1" applyAlignment="1">
      <alignment horizontal="center" vertical="center" wrapText="1"/>
    </xf>
    <xf numFmtId="4" fontId="11" fillId="22" borderId="1" xfId="0" applyNumberFormat="1" applyFont="1" applyFill="1" applyBorder="1" applyAlignment="1">
      <alignment horizontal="center" vertical="center" wrapText="1"/>
    </xf>
    <xf numFmtId="4" fontId="11" fillId="16" borderId="1" xfId="0" applyNumberFormat="1" applyFont="1" applyFill="1" applyBorder="1" applyAlignment="1">
      <alignment horizontal="center" vertical="center" wrapText="1"/>
    </xf>
    <xf numFmtId="4" fontId="8" fillId="2" borderId="4" xfId="0" applyNumberFormat="1" applyFont="1" applyFill="1" applyBorder="1" applyAlignment="1">
      <alignment horizontal="center" vertical="center" wrapText="1"/>
    </xf>
    <xf numFmtId="4" fontId="8" fillId="2" borderId="2" xfId="0" applyNumberFormat="1" applyFont="1" applyFill="1" applyBorder="1" applyAlignment="1">
      <alignment horizontal="center" vertical="center" wrapText="1"/>
    </xf>
    <xf numFmtId="0" fontId="7" fillId="21" borderId="1" xfId="0" applyFont="1" applyFill="1" applyBorder="1" applyAlignment="1">
      <alignment horizontal="center" vertical="center"/>
    </xf>
    <xf numFmtId="0" fontId="0" fillId="21" borderId="6" xfId="0" applyFill="1" applyBorder="1" applyAlignment="1">
      <alignment horizontal="center" vertical="center"/>
    </xf>
    <xf numFmtId="0" fontId="0" fillId="21" borderId="3" xfId="0" applyFill="1" applyBorder="1" applyAlignment="1">
      <alignment horizontal="center" vertical="center"/>
    </xf>
    <xf numFmtId="0" fontId="7" fillId="17" borderId="1" xfId="0" applyFont="1" applyFill="1" applyBorder="1" applyAlignment="1">
      <alignment horizontal="center" vertical="center"/>
    </xf>
    <xf numFmtId="0" fontId="7" fillId="19" borderId="1" xfId="0" applyFont="1" applyFill="1" applyBorder="1" applyAlignment="1">
      <alignment horizontal="center" vertical="center"/>
    </xf>
    <xf numFmtId="0" fontId="7" fillId="20" borderId="6" xfId="0" applyFont="1" applyFill="1" applyBorder="1" applyAlignment="1">
      <alignment horizontal="center" vertical="center"/>
    </xf>
    <xf numFmtId="0" fontId="7" fillId="20" borderId="3" xfId="0" applyFont="1" applyFill="1" applyBorder="1" applyAlignment="1">
      <alignment horizontal="center" vertical="center"/>
    </xf>
  </cellXfs>
  <cellStyles count="4">
    <cellStyle name="Comma" xfId="3" builtinId="3"/>
    <cellStyle name="Comma 2" xfId="1" xr:uid="{00000000-0005-0000-0000-000001000000}"/>
    <cellStyle name="Comma 3" xfId="2" xr:uid="{00000000-0005-0000-0000-000002000000}"/>
    <cellStyle name="Normal" xfId="0" builtinId="0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colors>
    <mruColors>
      <color rgb="FF99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6683E06-ADF7-44E1-9BBD-0FAD1AB615E5}">
  <sheetPr>
    <tabColor rgb="FF92D050"/>
  </sheetPr>
  <dimension ref="A1:CD75"/>
  <sheetViews>
    <sheetView workbookViewId="0">
      <pane xSplit="3" ySplit="3" topLeftCell="D4" activePane="bottomRight" state="frozen"/>
      <selection pane="topRight" activeCell="D1" sqref="D1"/>
      <selection pane="bottomLeft" activeCell="A4" sqref="A4"/>
      <selection pane="bottomRight" activeCell="D4" sqref="D4"/>
    </sheetView>
  </sheetViews>
  <sheetFormatPr defaultColWidth="9.1796875" defaultRowHeight="14.5" x14ac:dyDescent="0.35"/>
  <cols>
    <col min="1" max="1" width="11.54296875" style="2" customWidth="1"/>
    <col min="2" max="2" width="19.453125" style="3" bestFit="1" customWidth="1"/>
    <col min="3" max="3" width="32.81640625" style="3" customWidth="1"/>
    <col min="4" max="11" width="12" style="3" customWidth="1"/>
    <col min="12" max="13" width="12" style="4" customWidth="1"/>
    <col min="14" max="16" width="12" style="3" customWidth="1"/>
    <col min="17" max="18" width="14.1796875" style="3" customWidth="1"/>
    <col min="19" max="20" width="15.453125" style="3" customWidth="1"/>
    <col min="21" max="21" width="14.1796875" style="3" customWidth="1"/>
    <col min="22" max="23" width="13.26953125" style="3" customWidth="1"/>
    <col min="24" max="24" width="13.81640625" style="3" customWidth="1"/>
    <col min="25" max="25" width="14.7265625" style="3" customWidth="1"/>
    <col min="26" max="26" width="14" style="3" customWidth="1"/>
    <col min="27" max="27" width="14.54296875" style="3" customWidth="1"/>
    <col min="28" max="29" width="13.7265625" style="3" customWidth="1"/>
    <col min="30" max="32" width="15.1796875" style="3" customWidth="1"/>
    <col min="33" max="33" width="15.54296875" style="3" customWidth="1"/>
    <col min="34" max="39" width="12.81640625" style="1" customWidth="1"/>
    <col min="40" max="40" width="15.54296875" style="3" customWidth="1"/>
    <col min="41" max="46" width="12.81640625" style="1" customWidth="1"/>
    <col min="47" max="47" width="15.54296875" style="3" customWidth="1"/>
    <col min="48" max="53" width="12.81640625" style="1" customWidth="1"/>
    <col min="54" max="57" width="12.81640625" style="3" customWidth="1"/>
    <col min="58" max="58" width="14.26953125" style="3" customWidth="1"/>
    <col min="59" max="66" width="9.26953125" style="3" bestFit="1" customWidth="1"/>
    <col min="67" max="67" width="2.81640625" hidden="1" customWidth="1"/>
    <col min="68" max="70" width="9.26953125" style="4" hidden="1" customWidth="1"/>
    <col min="71" max="72" width="9.26953125" style="3" hidden="1" customWidth="1"/>
    <col min="73" max="82" width="11.453125" style="3" hidden="1" customWidth="1"/>
    <col min="83" max="16384" width="9.1796875" style="3"/>
  </cols>
  <sheetData>
    <row r="1" spans="1:82" s="21" customFormat="1" ht="27.75" customHeight="1" x14ac:dyDescent="0.35">
      <c r="A1" s="59" t="s">
        <v>0</v>
      </c>
      <c r="B1" s="60" t="s">
        <v>1</v>
      </c>
      <c r="C1" s="60"/>
      <c r="D1" s="61" t="s">
        <v>2</v>
      </c>
      <c r="E1" s="62"/>
      <c r="F1" s="62"/>
      <c r="G1" s="62"/>
      <c r="H1" s="62"/>
      <c r="I1" s="62"/>
      <c r="J1" s="62"/>
      <c r="K1" s="62"/>
      <c r="L1" s="62"/>
      <c r="M1" s="62"/>
      <c r="N1" s="62"/>
      <c r="O1" s="62"/>
      <c r="P1" s="63"/>
      <c r="Q1" s="64" t="s">
        <v>3</v>
      </c>
      <c r="R1" s="65"/>
      <c r="S1" s="65"/>
      <c r="T1" s="65"/>
      <c r="U1" s="65"/>
      <c r="V1" s="65"/>
      <c r="W1" s="65"/>
      <c r="X1" s="65"/>
      <c r="Y1" s="65"/>
      <c r="Z1" s="65"/>
      <c r="AA1" s="65"/>
      <c r="AB1" s="65"/>
      <c r="AC1" s="65"/>
      <c r="AD1" s="65"/>
      <c r="AE1" s="65"/>
      <c r="AF1" s="66"/>
      <c r="AG1" s="53" t="s">
        <v>4</v>
      </c>
      <c r="AH1" s="53"/>
      <c r="AI1" s="53"/>
      <c r="AJ1" s="53"/>
      <c r="AK1" s="53"/>
      <c r="AL1" s="53"/>
      <c r="AM1" s="53"/>
      <c r="AN1" s="71" t="s">
        <v>5</v>
      </c>
      <c r="AO1" s="71"/>
      <c r="AP1" s="71"/>
      <c r="AQ1" s="71"/>
      <c r="AR1" s="71"/>
      <c r="AS1" s="71"/>
      <c r="AT1" s="71"/>
      <c r="AU1" s="72" t="s">
        <v>6</v>
      </c>
      <c r="AV1" s="72"/>
      <c r="AW1" s="72"/>
      <c r="AX1" s="72"/>
      <c r="AY1" s="72"/>
      <c r="AZ1" s="72"/>
      <c r="BA1" s="72"/>
      <c r="BB1" s="73" t="s">
        <v>7</v>
      </c>
      <c r="BC1" s="73"/>
      <c r="BD1" s="73"/>
      <c r="BE1" s="73"/>
      <c r="BF1" s="73"/>
      <c r="BG1" s="74" t="s">
        <v>8</v>
      </c>
      <c r="BH1" s="74"/>
      <c r="BI1" s="74"/>
      <c r="BJ1" s="74"/>
      <c r="BK1" s="75" t="s">
        <v>9</v>
      </c>
      <c r="BL1" s="75"/>
      <c r="BM1" s="75"/>
      <c r="BN1" s="75"/>
      <c r="BO1"/>
      <c r="BP1" s="76" t="s">
        <v>10</v>
      </c>
      <c r="BQ1" s="67" t="s">
        <v>11</v>
      </c>
      <c r="BR1" s="67" t="s">
        <v>12</v>
      </c>
      <c r="BS1" s="67" t="s">
        <v>13</v>
      </c>
      <c r="BT1" s="67" t="s">
        <v>14</v>
      </c>
      <c r="BU1" s="19">
        <v>20</v>
      </c>
      <c r="BV1" s="19">
        <v>-20</v>
      </c>
      <c r="BW1" s="19">
        <v>-20</v>
      </c>
      <c r="BX1" s="19">
        <v>3</v>
      </c>
      <c r="BY1" s="20"/>
      <c r="BZ1" s="20"/>
      <c r="CA1" s="20"/>
      <c r="CB1" s="20"/>
      <c r="CC1" s="20"/>
      <c r="CD1" s="20"/>
    </row>
    <row r="2" spans="1:82" s="7" customFormat="1" ht="90" customHeight="1" x14ac:dyDescent="0.35">
      <c r="A2" s="59"/>
      <c r="B2" s="70" t="s">
        <v>15</v>
      </c>
      <c r="C2" s="70" t="s">
        <v>16</v>
      </c>
      <c r="D2" s="8" t="s">
        <v>17</v>
      </c>
      <c r="E2" s="8" t="s">
        <v>18</v>
      </c>
      <c r="F2" s="8" t="s">
        <v>19</v>
      </c>
      <c r="G2" s="54" t="s">
        <v>20</v>
      </c>
      <c r="H2" s="54" t="s">
        <v>21</v>
      </c>
      <c r="I2" s="8" t="s">
        <v>22</v>
      </c>
      <c r="J2" s="8" t="s">
        <v>23</v>
      </c>
      <c r="K2" s="54" t="s">
        <v>24</v>
      </c>
      <c r="L2" s="8" t="s">
        <v>25</v>
      </c>
      <c r="M2" s="8" t="s">
        <v>26</v>
      </c>
      <c r="N2" s="8" t="s">
        <v>27</v>
      </c>
      <c r="O2" s="54" t="s">
        <v>28</v>
      </c>
      <c r="P2" s="54" t="s">
        <v>29</v>
      </c>
      <c r="Q2" s="56" t="s">
        <v>30</v>
      </c>
      <c r="R2" s="57" t="s">
        <v>31</v>
      </c>
      <c r="S2" s="11" t="s">
        <v>32</v>
      </c>
      <c r="T2" s="22" t="s">
        <v>33</v>
      </c>
      <c r="U2" s="9" t="s">
        <v>34</v>
      </c>
      <c r="V2" s="10" t="s">
        <v>35</v>
      </c>
      <c r="W2" s="9" t="s">
        <v>36</v>
      </c>
      <c r="X2" s="10" t="s">
        <v>37</v>
      </c>
      <c r="Y2" s="9" t="s">
        <v>38</v>
      </c>
      <c r="Z2" s="10" t="s">
        <v>39</v>
      </c>
      <c r="AA2" s="9" t="s">
        <v>40</v>
      </c>
      <c r="AB2" s="10" t="s">
        <v>41</v>
      </c>
      <c r="AC2" s="10" t="s">
        <v>42</v>
      </c>
      <c r="AD2" s="11" t="s">
        <v>43</v>
      </c>
      <c r="AE2" s="22" t="s">
        <v>44</v>
      </c>
      <c r="AF2" s="22" t="s">
        <v>45</v>
      </c>
      <c r="AG2" s="12" t="s">
        <v>46</v>
      </c>
      <c r="AH2" s="12" t="s">
        <v>47</v>
      </c>
      <c r="AI2" s="12" t="s">
        <v>48</v>
      </c>
      <c r="AJ2" s="12" t="s">
        <v>49</v>
      </c>
      <c r="AK2" s="12" t="s">
        <v>50</v>
      </c>
      <c r="AL2" s="12" t="s">
        <v>51</v>
      </c>
      <c r="AM2" s="12" t="s">
        <v>52</v>
      </c>
      <c r="AN2" s="13" t="s">
        <v>46</v>
      </c>
      <c r="AO2" s="13" t="s">
        <v>47</v>
      </c>
      <c r="AP2" s="13" t="s">
        <v>48</v>
      </c>
      <c r="AQ2" s="13" t="s">
        <v>49</v>
      </c>
      <c r="AR2" s="13" t="s">
        <v>50</v>
      </c>
      <c r="AS2" s="13" t="s">
        <v>51</v>
      </c>
      <c r="AT2" s="13" t="s">
        <v>52</v>
      </c>
      <c r="AU2" s="14" t="s">
        <v>46</v>
      </c>
      <c r="AV2" s="14" t="s">
        <v>47</v>
      </c>
      <c r="AW2" s="14" t="s">
        <v>48</v>
      </c>
      <c r="AX2" s="14" t="s">
        <v>49</v>
      </c>
      <c r="AY2" s="14" t="s">
        <v>50</v>
      </c>
      <c r="AZ2" s="14" t="s">
        <v>51</v>
      </c>
      <c r="BA2" s="14" t="s">
        <v>52</v>
      </c>
      <c r="BB2" s="8" t="s">
        <v>53</v>
      </c>
      <c r="BC2" s="8" t="s">
        <v>54</v>
      </c>
      <c r="BD2" s="8" t="s">
        <v>55</v>
      </c>
      <c r="BE2" s="8" t="s">
        <v>56</v>
      </c>
      <c r="BF2" s="15" t="s">
        <v>57</v>
      </c>
      <c r="BG2" s="16" t="s">
        <v>58</v>
      </c>
      <c r="BH2" s="16" t="s">
        <v>59</v>
      </c>
      <c r="BI2" s="38" t="s">
        <v>60</v>
      </c>
      <c r="BJ2" s="16" t="s">
        <v>61</v>
      </c>
      <c r="BK2" s="24" t="s">
        <v>58</v>
      </c>
      <c r="BL2" s="24" t="s">
        <v>61</v>
      </c>
      <c r="BM2" s="24" t="s">
        <v>59</v>
      </c>
      <c r="BN2" s="24" t="s">
        <v>60</v>
      </c>
      <c r="BO2"/>
      <c r="BP2" s="77"/>
      <c r="BQ2" s="68"/>
      <c r="BR2" s="69"/>
      <c r="BS2" s="69"/>
      <c r="BT2" s="69"/>
      <c r="BU2" s="17" t="s">
        <v>62</v>
      </c>
      <c r="BV2" s="17" t="s">
        <v>63</v>
      </c>
      <c r="BW2" s="17" t="s">
        <v>64</v>
      </c>
      <c r="BX2" s="17" t="s">
        <v>65</v>
      </c>
      <c r="BY2" s="17" t="s">
        <v>66</v>
      </c>
      <c r="BZ2" s="18" t="s">
        <v>67</v>
      </c>
      <c r="CA2" s="18" t="s">
        <v>68</v>
      </c>
      <c r="CB2" s="18" t="s">
        <v>69</v>
      </c>
      <c r="CC2" s="18" t="s">
        <v>70</v>
      </c>
      <c r="CD2" s="18" t="s">
        <v>71</v>
      </c>
    </row>
    <row r="3" spans="1:82" s="7" customFormat="1" ht="15" customHeight="1" x14ac:dyDescent="0.35">
      <c r="A3" s="59"/>
      <c r="B3" s="70"/>
      <c r="C3" s="70"/>
      <c r="D3" s="8" t="s">
        <v>72</v>
      </c>
      <c r="E3" s="8" t="s">
        <v>72</v>
      </c>
      <c r="F3" s="8" t="s">
        <v>73</v>
      </c>
      <c r="G3" s="55"/>
      <c r="H3" s="55"/>
      <c r="I3" s="8" t="s">
        <v>73</v>
      </c>
      <c r="J3" s="8" t="s">
        <v>72</v>
      </c>
      <c r="K3" s="55"/>
      <c r="L3" s="8" t="s">
        <v>72</v>
      </c>
      <c r="M3" s="8" t="s">
        <v>72</v>
      </c>
      <c r="N3" s="8" t="s">
        <v>72</v>
      </c>
      <c r="O3" s="55"/>
      <c r="P3" s="55"/>
      <c r="Q3" s="56"/>
      <c r="R3" s="58"/>
      <c r="S3" s="11" t="s">
        <v>74</v>
      </c>
      <c r="T3" s="22" t="s">
        <v>75</v>
      </c>
      <c r="U3" s="9" t="s">
        <v>74</v>
      </c>
      <c r="V3" s="10" t="s">
        <v>74</v>
      </c>
      <c r="W3" s="9" t="s">
        <v>74</v>
      </c>
      <c r="X3" s="10" t="s">
        <v>74</v>
      </c>
      <c r="Y3" s="9" t="s">
        <v>74</v>
      </c>
      <c r="Z3" s="10" t="s">
        <v>74</v>
      </c>
      <c r="AA3" s="9" t="s">
        <v>74</v>
      </c>
      <c r="AB3" s="10" t="s">
        <v>74</v>
      </c>
      <c r="AC3" s="10" t="s">
        <v>74</v>
      </c>
      <c r="AD3" s="11" t="s">
        <v>74</v>
      </c>
      <c r="AE3" s="22" t="s">
        <v>75</v>
      </c>
      <c r="AF3" s="22" t="s">
        <v>76</v>
      </c>
      <c r="AG3" s="12" t="s">
        <v>77</v>
      </c>
      <c r="AH3" s="12" t="s">
        <v>77</v>
      </c>
      <c r="AI3" s="12" t="s">
        <v>77</v>
      </c>
      <c r="AJ3" s="12" t="s">
        <v>77</v>
      </c>
      <c r="AK3" s="12" t="s">
        <v>77</v>
      </c>
      <c r="AL3" s="12" t="s">
        <v>77</v>
      </c>
      <c r="AM3" s="12" t="s">
        <v>77</v>
      </c>
      <c r="AN3" s="13" t="s">
        <v>77</v>
      </c>
      <c r="AO3" s="13" t="s">
        <v>77</v>
      </c>
      <c r="AP3" s="13" t="s">
        <v>77</v>
      </c>
      <c r="AQ3" s="13" t="s">
        <v>77</v>
      </c>
      <c r="AR3" s="13" t="s">
        <v>77</v>
      </c>
      <c r="AS3" s="13" t="s">
        <v>77</v>
      </c>
      <c r="AT3" s="13" t="s">
        <v>77</v>
      </c>
      <c r="AU3" s="14" t="s">
        <v>77</v>
      </c>
      <c r="AV3" s="14" t="s">
        <v>77</v>
      </c>
      <c r="AW3" s="14" t="s">
        <v>77</v>
      </c>
      <c r="AX3" s="14" t="s">
        <v>77</v>
      </c>
      <c r="AY3" s="14" t="s">
        <v>77</v>
      </c>
      <c r="AZ3" s="14" t="s">
        <v>77</v>
      </c>
      <c r="BA3" s="14" t="s">
        <v>77</v>
      </c>
      <c r="BB3" s="8" t="s">
        <v>78</v>
      </c>
      <c r="BC3" s="8" t="s">
        <v>78</v>
      </c>
      <c r="BD3" s="8" t="s">
        <v>78</v>
      </c>
      <c r="BE3" s="8" t="s">
        <v>78</v>
      </c>
      <c r="BF3" s="15" t="s">
        <v>78</v>
      </c>
      <c r="BG3" s="16" t="s">
        <v>79</v>
      </c>
      <c r="BH3" s="16" t="s">
        <v>79</v>
      </c>
      <c r="BI3" s="16" t="s">
        <v>79</v>
      </c>
      <c r="BJ3" s="16" t="s">
        <v>79</v>
      </c>
      <c r="BK3" s="24" t="s">
        <v>79</v>
      </c>
      <c r="BL3" s="24" t="s">
        <v>79</v>
      </c>
      <c r="BM3" s="24" t="s">
        <v>79</v>
      </c>
      <c r="BN3" s="24" t="s">
        <v>79</v>
      </c>
      <c r="BO3"/>
      <c r="BP3" s="16" t="s">
        <v>80</v>
      </c>
      <c r="BQ3" s="69"/>
      <c r="BR3" s="6" t="s">
        <v>72</v>
      </c>
      <c r="BS3" s="6" t="s">
        <v>73</v>
      </c>
      <c r="BT3" s="6" t="s">
        <v>80</v>
      </c>
      <c r="BU3" s="17" t="s">
        <v>81</v>
      </c>
      <c r="BV3" s="17" t="s">
        <v>81</v>
      </c>
      <c r="BW3" s="17" t="s">
        <v>81</v>
      </c>
      <c r="BX3" s="17" t="s">
        <v>81</v>
      </c>
      <c r="BY3" s="17" t="s">
        <v>81</v>
      </c>
      <c r="BZ3" s="18" t="s">
        <v>81</v>
      </c>
      <c r="CA3" s="18" t="s">
        <v>81</v>
      </c>
      <c r="CB3" s="18" t="s">
        <v>81</v>
      </c>
      <c r="CC3" s="18" t="s">
        <v>81</v>
      </c>
      <c r="CD3" s="18" t="s">
        <v>81</v>
      </c>
    </row>
    <row r="4" spans="1:82" s="52" customFormat="1" ht="15" customHeight="1" x14ac:dyDescent="0.35">
      <c r="A4" s="39">
        <v>1</v>
      </c>
      <c r="B4" s="40" t="s">
        <v>82</v>
      </c>
      <c r="C4" s="40" t="s">
        <v>83</v>
      </c>
      <c r="D4" s="41">
        <v>166.09</v>
      </c>
      <c r="E4" s="41">
        <f>0.8*D4*H4</f>
        <v>664.36000000000013</v>
      </c>
      <c r="F4" s="41">
        <v>63.8</v>
      </c>
      <c r="G4" s="42" t="s">
        <v>84</v>
      </c>
      <c r="H4" s="43">
        <v>5</v>
      </c>
      <c r="I4" s="44">
        <v>17.5</v>
      </c>
      <c r="J4" s="41">
        <f>F4*I4-L4</f>
        <v>985.73</v>
      </c>
      <c r="K4" s="42" t="s">
        <v>85</v>
      </c>
      <c r="L4" s="44">
        <v>130.77000000000001</v>
      </c>
      <c r="M4" s="44">
        <v>130.77000000000001</v>
      </c>
      <c r="N4" s="41">
        <v>221.89</v>
      </c>
      <c r="O4" s="45" t="s">
        <v>86</v>
      </c>
      <c r="P4" s="45" t="s">
        <v>87</v>
      </c>
      <c r="Q4" s="45" t="s">
        <v>88</v>
      </c>
      <c r="R4" s="45" t="s">
        <v>89</v>
      </c>
      <c r="S4" s="46">
        <f>BZ4</f>
        <v>95052.399484406022</v>
      </c>
      <c r="T4" s="46">
        <f t="shared" ref="T4:T67" si="0">S4/E4</f>
        <v>143.07363400024988</v>
      </c>
      <c r="U4" s="47">
        <f>CA4</f>
        <v>44537.090847688109</v>
      </c>
      <c r="V4" s="47">
        <f t="shared" ref="V4:V67" si="1">IF(ISBLANK(D4)," ",S4-U4)</f>
        <v>50515.308636717913</v>
      </c>
      <c r="W4" s="47">
        <f>CB4</f>
        <v>87845.52673293234</v>
      </c>
      <c r="X4" s="47">
        <f t="shared" ref="X4:X67" si="2">IF(ISBLANK(D4)," ",S4-W4)</f>
        <v>7206.872751473682</v>
      </c>
      <c r="Y4" s="48">
        <f>CC4</f>
        <v>95052.399484406022</v>
      </c>
      <c r="Z4" s="47">
        <f t="shared" ref="Z4:Z67" si="3">IF(ISBLANK(D4)," ",S4-Y4)</f>
        <v>0</v>
      </c>
      <c r="AA4" s="48">
        <f>CD4</f>
        <v>95052.399484406022</v>
      </c>
      <c r="AB4" s="47">
        <f t="shared" ref="AB4:AB67" si="4">IF(ISBLANK(D4)," ",S4-AA4)</f>
        <v>0</v>
      </c>
      <c r="AC4" s="47">
        <f>V4+X4+Z4+AB4</f>
        <v>57722.181388191595</v>
      </c>
      <c r="AD4" s="47">
        <f>IF(ISBLANK(D4)," ",S4-AC4)</f>
        <v>37330.218096214427</v>
      </c>
      <c r="AE4" s="47">
        <f>(S4-AD4)/E4</f>
        <v>86.883890342873713</v>
      </c>
      <c r="AF4" s="49">
        <f>1-AD4/S4</f>
        <v>0.60726695697630761</v>
      </c>
      <c r="AG4" s="47">
        <f>IF(ISBLANK($D4),"",S4*_xlfn.XLOOKUP(Q4,DATA!$B$24:$B$25,DATA!$C$24:$C$25,"error",0,1)/1000)</f>
        <v>37.85746966664923</v>
      </c>
      <c r="AH4" s="47">
        <f>IF(ISBLANK($D4),"",V4*_xlfn.XLOOKUP(Q4,DATA!$B$24:$B$25,DATA!$C$24:$C$25,"error",0,1)/1000)</f>
        <v>20.119237123832011</v>
      </c>
      <c r="AI4" s="47">
        <f>IF(ISBLANK($D4),"",X4*_xlfn.XLOOKUP(Q4,DATA!$B$24:$B$25,DATA!$C$24:$C$25,"error",0,1)/1000)</f>
        <v>2.8703532794569382</v>
      </c>
      <c r="AJ4" s="47">
        <f>IF(ISBLANK($D4),"",Z4*_xlfn.XLOOKUP(Q4,DATA!$B$24:$B$25,DATA!$C$24:$C$25,"error",0,1)/1000)</f>
        <v>0</v>
      </c>
      <c r="AK4" s="47">
        <f>IF(ISBLANK($D4),"",AB4*_xlfn.XLOOKUP(Q4,DATA!$B$24:$B$25,DATA!$C$24:$C$25,"error",0,1)/1000)</f>
        <v>0</v>
      </c>
      <c r="AL4" s="47">
        <f t="shared" ref="AL4:AL67" si="5">SUM(AH4:AK4)</f>
        <v>22.98959040328895</v>
      </c>
      <c r="AM4" s="47">
        <f t="shared" ref="AM4:AM67" si="6">IF(ISBLANK($D4),"",AG4-AL4)</f>
        <v>14.86787926336028</v>
      </c>
      <c r="AN4" s="47">
        <f>IF(ISBLANK($D4),"",$S4*0.0135790158248428/1000)</f>
        <v>1.2907180367880289</v>
      </c>
      <c r="AO4" s="47">
        <f>IF(ISBLANK($D4),"",$V4*0.0135790158248428/1000)</f>
        <v>0.68594817537481068</v>
      </c>
      <c r="AP4" s="47">
        <f>IF(ISBLANK($D4),"",$X4*0.0135790158248428/1000)</f>
        <v>9.7862239139889493E-2</v>
      </c>
      <c r="AQ4" s="47">
        <f>IF(ISBLANK($D4),"",$Z4*0.0135790158248428/1000)</f>
        <v>0</v>
      </c>
      <c r="AR4" s="47">
        <f>IF(ISBLANK($D4),"",$AB4*0.0135790158248428/1000)</f>
        <v>0</v>
      </c>
      <c r="AS4" s="47">
        <f>IF(ISBLANK($D4),"",$AC4*0.0135790158248428/1000)</f>
        <v>0.78381041451470013</v>
      </c>
      <c r="AT4" s="47">
        <f>IF(ISBLANK($D4),"",AN4-AS4)</f>
        <v>0.50690762227332875</v>
      </c>
      <c r="AU4" s="47">
        <f>IF(ISBLANK($D4),"",$S4*0.000738514285714286/1000)</f>
        <v>7.0197554910655088E-2</v>
      </c>
      <c r="AV4" s="47">
        <f>IF(ISBLANK($D4),"",$V4*0.000738514285714286/1000)</f>
        <v>3.7306277075482432E-2</v>
      </c>
      <c r="AW4" s="47">
        <f>IF(ISBLANK($D4),"",$X4*0.000738514285714286/1000)</f>
        <v>5.3223784822883377E-3</v>
      </c>
      <c r="AX4" s="47">
        <f>IF(ISBLANK($D4),"",$Z4*0.000738514285714286/1000)</f>
        <v>0</v>
      </c>
      <c r="AY4" s="47">
        <f>IF(ISBLANK($D4),"",$AB4*0.000738514285714286/1000)</f>
        <v>0</v>
      </c>
      <c r="AZ4" s="47">
        <f>IF(ISBLANK($D4),"",$AC4*0.000738514285714286/1000)</f>
        <v>4.2628655557770768E-2</v>
      </c>
      <c r="BA4" s="47">
        <f>IF(ISBLANK($D4),"",AU4-AZ4)</f>
        <v>2.756889935288432E-2</v>
      </c>
      <c r="BB4" s="23">
        <f>IF(V4&gt;0,J4*DATA!$C$4,0)</f>
        <v>64072.450000000004</v>
      </c>
      <c r="BC4" s="23">
        <f>IF(X4&gt;0,N4*_xlfn.XLOOKUP(Kaišiadorys!O4,DATA!$B$5:$B$6,DATA!$C$5:$C$6,"error",0,1),0)</f>
        <v>18860.649999999998</v>
      </c>
      <c r="BD4" s="23" t="str">
        <f>IF(Z4&gt;0,(L4-M4)*DATA!$C$7,"0,00 ")</f>
        <v xml:space="preserve">0,00 </v>
      </c>
      <c r="BE4" s="23">
        <f>IF(G4="basement",D4*DATA!$C$8,IF(G4="ground",0,"error"))</f>
        <v>6643.6</v>
      </c>
      <c r="BF4" s="23">
        <f>BB4+BC4+BD4+BE4</f>
        <v>89576.700000000012</v>
      </c>
      <c r="BG4" s="23">
        <v>1.27</v>
      </c>
      <c r="BH4" s="23">
        <v>1.1000000000000001</v>
      </c>
      <c r="BI4" s="23">
        <v>0.71</v>
      </c>
      <c r="BJ4" s="23">
        <v>0.85</v>
      </c>
      <c r="BK4" s="23">
        <f>IF(K4="N",1/((1/BG4)+0.15/0.038),BG4)</f>
        <v>0.21120350109409192</v>
      </c>
      <c r="BL4" s="23">
        <f>IF(O4="sloped",1/(1/BJ4+0.15/0.04),IF(O4="flat",1/(1/BJ4+0.15/0.034),"error"))</f>
        <v>0.17894736842105263</v>
      </c>
      <c r="BM4" s="5">
        <v>1.1000000000000001</v>
      </c>
      <c r="BN4" s="5">
        <f>IF(BI4=0.85,1/(1/BI4+0.05/0.038),BI4)</f>
        <v>0.71</v>
      </c>
      <c r="BO4" s="50"/>
      <c r="BP4" s="48">
        <f t="shared" ref="BP4:BP67" si="7">D4*BS4</f>
        <v>2906.5750000000003</v>
      </c>
      <c r="BQ4" s="51">
        <f t="shared" ref="BQ4:BQ67" si="8">H4</f>
        <v>5</v>
      </c>
      <c r="BR4" s="47">
        <f>0.32*BP4</f>
        <v>930.10400000000016</v>
      </c>
      <c r="BS4" s="46">
        <f t="shared" ref="BS4:BS67" si="9">I4</f>
        <v>17.5</v>
      </c>
      <c r="BT4" s="46">
        <f>IF(BQ4&lt;=3,0.76*BP4,0.8*BP4)</f>
        <v>2325.2600000000002</v>
      </c>
      <c r="BU4" s="46">
        <f t="shared" ref="BU4:BU67" si="10">(($D4*$BI4*($BU$1-$BX$1)+$J4*$BG4*($BU$1-$BW$1)+$L4*$BH4*($BU$1-$BW$1)+$N4*$BJ4*($BU$1-$BV$1))*1.05+$BT4*(5.95))/1000</f>
        <v>82.482123815000008</v>
      </c>
      <c r="BV4" s="46">
        <f t="shared" ref="BV4:BV67" si="11">(($D4*$BI4*($BU$1-$BX$1)+$J4*$BK4*($BU$1-$BW$1)+$L4*$BH4*($BU$1-$BW$1)+$N4*$BJ4*($BU$1-$BV$1))*1.05+$BT4*(5.95))/1000</f>
        <v>38.647249954606131</v>
      </c>
      <c r="BW4" s="46">
        <f t="shared" ref="BW4:BW67" si="12">(($D4*$BI4*($BU$1-$BX$1)+$J4*$BG4*($BU$1-$BW$1)+$L4*$BH4*($BU$1-$BW$1)+$N4*$BL4*($BU$1-$BV$1))*1.05+$BT4*(5.95))/1000</f>
        <v>76.228329341315799</v>
      </c>
      <c r="BX4" s="46">
        <f t="shared" ref="BX4:BX67" si="13">(($D4*$BI4*($BU$1-$BX$1)+$J4*$BG4*($BU$1-$BW$1)+$L4*$BM4*($BU$1-$BW$1)+$N4*$BJ4*($BU$1-$BV$1))*1.05+$BT4*(5.95))/1000</f>
        <v>82.482123815000008</v>
      </c>
      <c r="BY4" s="46">
        <f t="shared" ref="BY4:BY67" si="14">(($D4*$BN4*($BU$1-$BX$1)+$J4*$BG4*($BU$1-$BW$1)+$L4*$BH4*($BU$1-$BW$1)+$N4*$BJ4*($BU$1-$BV$1))*1.05+$BT4*(5.95))/1000</f>
        <v>82.482123815000008</v>
      </c>
      <c r="BZ4" s="46">
        <f t="shared" ref="BZ4:CD19" si="15">BU4*1152.4</f>
        <v>95052.399484406022</v>
      </c>
      <c r="CA4" s="46">
        <f t="shared" si="15"/>
        <v>44537.090847688109</v>
      </c>
      <c r="CB4" s="46">
        <f t="shared" si="15"/>
        <v>87845.52673293234</v>
      </c>
      <c r="CC4" s="46">
        <f t="shared" si="15"/>
        <v>95052.399484406022</v>
      </c>
      <c r="CD4" s="46">
        <f t="shared" si="15"/>
        <v>95052.399484406022</v>
      </c>
    </row>
    <row r="5" spans="1:82" s="52" customFormat="1" ht="15" customHeight="1" x14ac:dyDescent="0.35">
      <c r="A5" s="39">
        <v>2</v>
      </c>
      <c r="B5" s="40" t="s">
        <v>82</v>
      </c>
      <c r="C5" s="40" t="s">
        <v>90</v>
      </c>
      <c r="D5" s="41">
        <v>149.38999999999999</v>
      </c>
      <c r="E5" s="41">
        <f t="shared" ref="E5:E68" si="16">0.8*D5*H5</f>
        <v>597.55999999999995</v>
      </c>
      <c r="F5" s="41">
        <v>63.2</v>
      </c>
      <c r="G5" s="42" t="s">
        <v>91</v>
      </c>
      <c r="H5" s="43">
        <v>5</v>
      </c>
      <c r="I5" s="44">
        <v>17.5</v>
      </c>
      <c r="J5" s="41">
        <f t="shared" ref="J5:J68" si="17">F5*I5-L5</f>
        <v>910.1</v>
      </c>
      <c r="K5" s="42" t="s">
        <v>85</v>
      </c>
      <c r="L5" s="44">
        <v>195.9</v>
      </c>
      <c r="M5" s="44">
        <v>195.9</v>
      </c>
      <c r="N5" s="41">
        <v>217.96</v>
      </c>
      <c r="O5" s="45" t="s">
        <v>86</v>
      </c>
      <c r="P5" s="45" t="s">
        <v>87</v>
      </c>
      <c r="Q5" s="45" t="s">
        <v>88</v>
      </c>
      <c r="R5" s="45" t="s">
        <v>89</v>
      </c>
      <c r="S5" s="46">
        <f t="shared" ref="S5:S68" si="18">BZ5</f>
        <v>91862.375760946044</v>
      </c>
      <c r="T5" s="46">
        <f t="shared" si="0"/>
        <v>153.72912470872558</v>
      </c>
      <c r="U5" s="47">
        <f t="shared" ref="U5:U68" si="19">CA5</f>
        <v>45222.847299524561</v>
      </c>
      <c r="V5" s="47">
        <f t="shared" si="1"/>
        <v>46639.528461421483</v>
      </c>
      <c r="W5" s="47">
        <f t="shared" ref="W5:W68" si="20">CB5</f>
        <v>84783.147382419716</v>
      </c>
      <c r="X5" s="47">
        <f t="shared" si="2"/>
        <v>7079.228378526328</v>
      </c>
      <c r="Y5" s="48">
        <f t="shared" ref="Y5:Y68" si="21">CC5</f>
        <v>91862.375760946044</v>
      </c>
      <c r="Z5" s="47">
        <f t="shared" si="3"/>
        <v>0</v>
      </c>
      <c r="AA5" s="48">
        <f t="shared" ref="AA5:AA68" si="22">CD5</f>
        <v>91862.375760946044</v>
      </c>
      <c r="AB5" s="47">
        <f t="shared" si="4"/>
        <v>0</v>
      </c>
      <c r="AC5" s="47">
        <f t="shared" ref="AC5:AC68" si="23">V5+X5+Z5+AB5</f>
        <v>53718.756839947811</v>
      </c>
      <c r="AD5" s="47">
        <f t="shared" ref="AD5:AD68" si="24">IF(ISBLANK(D5)," ",S5-AC5)</f>
        <v>38143.618920998233</v>
      </c>
      <c r="AE5" s="47">
        <f t="shared" ref="AE5:AE68" si="25">(S5-AD5)/E5</f>
        <v>89.896841890266785</v>
      </c>
      <c r="AF5" s="49">
        <f t="shared" ref="AF5:AF68" si="26">1-AD5/S5</f>
        <v>0.58477430389717355</v>
      </c>
      <c r="AG5" s="47">
        <f>IF(ISBLANK($D5),"",S5*_xlfn.XLOOKUP(Q5,DATA!$B$24:$B$25,DATA!$C$24:$C$25,"error",0,1)/1000)</f>
        <v>36.586947018069594</v>
      </c>
      <c r="AH5" s="47">
        <f>IF(ISBLANK($D5),"",V5*_xlfn.XLOOKUP(Q5,DATA!$B$24:$B$25,DATA!$C$24:$C$25,"error",0,1)/1000)</f>
        <v>18.57559139561495</v>
      </c>
      <c r="AI5" s="47">
        <f>IF(ISBLANK($D5),"",X5*_xlfn.XLOOKUP(Q5,DATA!$B$24:$B$25,DATA!$C$24:$C$25,"error",0,1)/1000)</f>
        <v>2.819515078599466</v>
      </c>
      <c r="AJ5" s="47">
        <f>IF(ISBLANK($D5),"",Z5*_xlfn.XLOOKUP(Q5,DATA!$B$24:$B$25,DATA!$C$24:$C$25,"error",0,1)/1000)</f>
        <v>0</v>
      </c>
      <c r="AK5" s="47">
        <f>IF(ISBLANK($D5),"",AB5*_xlfn.XLOOKUP(Q5,DATA!$B$24:$B$25,DATA!$C$24:$C$25,"error",0,1)/1000)</f>
        <v>0</v>
      </c>
      <c r="AL5" s="47">
        <f t="shared" si="5"/>
        <v>21.395106474214415</v>
      </c>
      <c r="AM5" s="47">
        <f t="shared" si="6"/>
        <v>15.191840543855179</v>
      </c>
      <c r="AN5" s="47">
        <f t="shared" ref="AN5:AN68" si="27">IF(ISBLANK($D5),"",$S5*0.0135790158248428/1000)</f>
        <v>1.247400654165542</v>
      </c>
      <c r="AO5" s="47">
        <f t="shared" ref="AO5:AO68" si="28">IF(ISBLANK($D5),"",$V5*0.0135790158248428/1000)</f>
        <v>0.63331889504084848</v>
      </c>
      <c r="AP5" s="47">
        <f t="shared" ref="AP5:AP68" si="29">IF(ISBLANK($D5),"",$X5*0.0135790158248428/1000)</f>
        <v>9.6128954179685241E-2</v>
      </c>
      <c r="AQ5" s="47">
        <f t="shared" ref="AQ5:AQ68" si="30">IF(ISBLANK($D5),"",$Z5*0.0135790158248428/1000)</f>
        <v>0</v>
      </c>
      <c r="AR5" s="47">
        <f t="shared" ref="AR5:AR68" si="31">IF(ISBLANK($D5),"",$AB5*0.0135790158248428/1000)</f>
        <v>0</v>
      </c>
      <c r="AS5" s="47">
        <f t="shared" ref="AS5:AS68" si="32">IF(ISBLANK($D5),"",$AC5*0.0135790158248428/1000)</f>
        <v>0.72944784922053374</v>
      </c>
      <c r="AT5" s="47">
        <f t="shared" ref="AT5:AT68" si="33">IF(ISBLANK($D5),"",AN5-AS5)</f>
        <v>0.51795280494500828</v>
      </c>
      <c r="AU5" s="47">
        <f t="shared" ref="AU5:AU68" si="34">IF(ISBLANK($D5),"",$S5*0.000738514285714286/1000)</f>
        <v>6.7841676819112406E-2</v>
      </c>
      <c r="AV5" s="47">
        <f t="shared" ref="AV5:AV68" si="35">IF(ISBLANK($D5),"",$V5*0.000738514285714286/1000)</f>
        <v>3.4443958047737804E-2</v>
      </c>
      <c r="AW5" s="47">
        <f t="shared" ref="AW5:AW68" si="36">IF(ISBLANK($D5),"",$X5*0.000738514285714286/1000)</f>
        <v>5.228111289375675E-3</v>
      </c>
      <c r="AX5" s="47">
        <f t="shared" ref="AX5:AX68" si="37">IF(ISBLANK($D5),"",$Z5*0.000738514285714286/1000)</f>
        <v>0</v>
      </c>
      <c r="AY5" s="47">
        <f t="shared" ref="AY5:AY68" si="38">IF(ISBLANK($D5),"",$AB5*0.000738514285714286/1000)</f>
        <v>0</v>
      </c>
      <c r="AZ5" s="47">
        <f t="shared" ref="AZ5:AZ68" si="39">IF(ISBLANK($D5),"",$AC5*0.000738514285714286/1000)</f>
        <v>3.967206933711348E-2</v>
      </c>
      <c r="BA5" s="47">
        <f t="shared" ref="BA5:BA68" si="40">IF(ISBLANK($D5),"",AU5-AZ5)</f>
        <v>2.8169607481998926E-2</v>
      </c>
      <c r="BB5" s="23">
        <f>IF(V5&gt;0,J5*DATA!$C$4,0)</f>
        <v>59156.5</v>
      </c>
      <c r="BC5" s="23">
        <f>IF(X5&gt;0,N5*_xlfn.XLOOKUP(Kaišiadorys!O5,DATA!$B$5:$B$6,DATA!$C$5:$C$6,"error",0,1),0)</f>
        <v>18526.600000000002</v>
      </c>
      <c r="BD5" s="23" t="str">
        <f>IF(Z5&gt;0,(L5-M5)*DATA!$C$7,"0,00 ")</f>
        <v xml:space="preserve">0,00 </v>
      </c>
      <c r="BE5" s="23">
        <f>IF(G5="basement",D5*DATA!$C$8,IF(G5="ground",0,"error"))</f>
        <v>0</v>
      </c>
      <c r="BF5" s="23">
        <f t="shared" ref="BF5:BF68" si="41">BB5+BC5+BD5+BE5</f>
        <v>77683.100000000006</v>
      </c>
      <c r="BG5" s="23">
        <v>1.27</v>
      </c>
      <c r="BH5" s="23">
        <v>1.1000000000000001</v>
      </c>
      <c r="BI5" s="23">
        <v>0.71</v>
      </c>
      <c r="BJ5" s="23">
        <v>0.85</v>
      </c>
      <c r="BK5" s="23">
        <f t="shared" ref="BK5:BK68" si="42">IF(K5="N",1/((1/BG5)+0.15/0.038),BG5)</f>
        <v>0.21120350109409192</v>
      </c>
      <c r="BL5" s="23">
        <f t="shared" ref="BL5:BL68" si="43">IF(O5="sloped",1/(1/BJ5+0.15/0.04),IF(O5="flat",1/(1/BJ5+0.15/0.034),"error"))</f>
        <v>0.17894736842105263</v>
      </c>
      <c r="BM5" s="5">
        <v>1.1000000000000001</v>
      </c>
      <c r="BN5" s="5">
        <f t="shared" ref="BN5:BN68" si="44">IF(BI5=0.85,1/(1/BI5+0.05/0.038),BI5)</f>
        <v>0.71</v>
      </c>
      <c r="BO5" s="50"/>
      <c r="BP5" s="48">
        <f t="shared" si="7"/>
        <v>2614.3249999999998</v>
      </c>
      <c r="BQ5" s="51">
        <f t="shared" si="8"/>
        <v>5</v>
      </c>
      <c r="BR5" s="47">
        <f t="shared" ref="BR5:BR68" si="45">0.32*BP5</f>
        <v>836.58399999999995</v>
      </c>
      <c r="BS5" s="46">
        <f t="shared" si="9"/>
        <v>17.5</v>
      </c>
      <c r="BT5" s="46">
        <f t="shared" ref="BT5:BT68" si="46">IF(BQ5&lt;=3,0.76*BP5,0.8*BP5)</f>
        <v>2091.46</v>
      </c>
      <c r="BU5" s="46">
        <f t="shared" si="10"/>
        <v>79.713967165000028</v>
      </c>
      <c r="BV5" s="46">
        <f t="shared" si="11"/>
        <v>39.242318031520789</v>
      </c>
      <c r="BW5" s="46">
        <f t="shared" si="12"/>
        <v>73.570936638684231</v>
      </c>
      <c r="BX5" s="46">
        <f t="shared" si="13"/>
        <v>79.713967165000028</v>
      </c>
      <c r="BY5" s="46">
        <f t="shared" si="14"/>
        <v>79.713967165000028</v>
      </c>
      <c r="BZ5" s="46">
        <f t="shared" si="15"/>
        <v>91862.375760946044</v>
      </c>
      <c r="CA5" s="46">
        <f t="shared" si="15"/>
        <v>45222.847299524561</v>
      </c>
      <c r="CB5" s="46">
        <f t="shared" si="15"/>
        <v>84783.147382419716</v>
      </c>
      <c r="CC5" s="46">
        <f t="shared" si="15"/>
        <v>91862.375760946044</v>
      </c>
      <c r="CD5" s="46">
        <f t="shared" si="15"/>
        <v>91862.375760946044</v>
      </c>
    </row>
    <row r="6" spans="1:82" s="52" customFormat="1" ht="15" customHeight="1" x14ac:dyDescent="0.35">
      <c r="A6" s="39">
        <v>3</v>
      </c>
      <c r="B6" s="40" t="s">
        <v>82</v>
      </c>
      <c r="C6" s="40" t="s">
        <v>92</v>
      </c>
      <c r="D6" s="41">
        <v>304.60000000000002</v>
      </c>
      <c r="E6" s="41">
        <f t="shared" si="16"/>
        <v>487.36000000000007</v>
      </c>
      <c r="F6" s="41">
        <v>70.2</v>
      </c>
      <c r="G6" s="42" t="s">
        <v>84</v>
      </c>
      <c r="H6" s="43">
        <v>2</v>
      </c>
      <c r="I6" s="44">
        <v>8.5</v>
      </c>
      <c r="J6" s="41">
        <f t="shared" si="17"/>
        <v>489.20000000000005</v>
      </c>
      <c r="K6" s="42" t="s">
        <v>85</v>
      </c>
      <c r="L6" s="44">
        <v>107.5</v>
      </c>
      <c r="M6" s="44">
        <v>96.8</v>
      </c>
      <c r="N6" s="41">
        <v>313.73800000000006</v>
      </c>
      <c r="O6" s="45" t="s">
        <v>93</v>
      </c>
      <c r="P6" s="45" t="s">
        <v>85</v>
      </c>
      <c r="Q6" s="45" t="s">
        <v>88</v>
      </c>
      <c r="R6" s="45" t="s">
        <v>89</v>
      </c>
      <c r="S6" s="46">
        <f t="shared" si="18"/>
        <v>68551.113824200016</v>
      </c>
      <c r="T6" s="46">
        <f t="shared" si="0"/>
        <v>140.6580634935161</v>
      </c>
      <c r="U6" s="47">
        <f t="shared" si="19"/>
        <v>43481.278285987319</v>
      </c>
      <c r="V6" s="47">
        <f t="shared" si="1"/>
        <v>25069.835538212697</v>
      </c>
      <c r="W6" s="47">
        <f t="shared" si="20"/>
        <v>58726.082066680021</v>
      </c>
      <c r="X6" s="47">
        <f t="shared" si="2"/>
        <v>9825.0317575199952</v>
      </c>
      <c r="Y6" s="48">
        <f t="shared" si="21"/>
        <v>67644.80884420003</v>
      </c>
      <c r="Z6" s="47">
        <f t="shared" si="3"/>
        <v>906.30497999998624</v>
      </c>
      <c r="AA6" s="48">
        <f t="shared" si="22"/>
        <v>68551.113824200016</v>
      </c>
      <c r="AB6" s="47">
        <f t="shared" si="4"/>
        <v>0</v>
      </c>
      <c r="AC6" s="47">
        <f t="shared" si="23"/>
        <v>35801.172275732679</v>
      </c>
      <c r="AD6" s="47">
        <f t="shared" si="24"/>
        <v>32749.941548467337</v>
      </c>
      <c r="AE6" s="47">
        <f t="shared" si="25"/>
        <v>73.459398136352334</v>
      </c>
      <c r="AF6" s="49">
        <f t="shared" si="26"/>
        <v>0.5222551506244687</v>
      </c>
      <c r="AG6" s="47">
        <f>IF(ISBLANK($D6),"",S6*_xlfn.XLOOKUP(Q6,DATA!$B$24:$B$25,DATA!$C$24:$C$25,"error",0,1)/1000)</f>
        <v>27.302537613902384</v>
      </c>
      <c r="AH6" s="47">
        <f>IF(ISBLANK($D6),"",V6*_xlfn.XLOOKUP(Q6,DATA!$B$24:$B$25,DATA!$C$24:$C$25,"error",0,1)/1000)</f>
        <v>9.9848140981593527</v>
      </c>
      <c r="AI6" s="47">
        <f>IF(ISBLANK($D6),"",X6*_xlfn.XLOOKUP(Q6,DATA!$B$24:$B$25,DATA!$C$24:$C$25,"error",0,1)/1000)</f>
        <v>3.9131136483850635</v>
      </c>
      <c r="AJ6" s="47">
        <f>IF(ISBLANK($D6),"",Z6*_xlfn.XLOOKUP(Q6,DATA!$B$24:$B$25,DATA!$C$24:$C$25,"error",0,1)/1000)</f>
        <v>0.36096314743439456</v>
      </c>
      <c r="AK6" s="47">
        <f>IF(ISBLANK($D6),"",AB6*_xlfn.XLOOKUP(Q6,DATA!$B$24:$B$25,DATA!$C$24:$C$25,"error",0,1)/1000)</f>
        <v>0</v>
      </c>
      <c r="AL6" s="47">
        <f t="shared" si="5"/>
        <v>14.258890893978812</v>
      </c>
      <c r="AM6" s="47">
        <f t="shared" si="6"/>
        <v>13.043646719923572</v>
      </c>
      <c r="AN6" s="47">
        <f t="shared" si="27"/>
        <v>0.93085665942941209</v>
      </c>
      <c r="AO6" s="47">
        <f t="shared" si="28"/>
        <v>0.34042369349959667</v>
      </c>
      <c r="AP6" s="47">
        <f t="shared" si="29"/>
        <v>0.13341426171494708</v>
      </c>
      <c r="AQ6" s="47">
        <f t="shared" si="30"/>
        <v>1.2306729665553651E-2</v>
      </c>
      <c r="AR6" s="47">
        <f t="shared" si="31"/>
        <v>0</v>
      </c>
      <c r="AS6" s="47">
        <f t="shared" si="32"/>
        <v>0.48614468488009738</v>
      </c>
      <c r="AT6" s="47">
        <f t="shared" si="33"/>
        <v>0.44471197454931471</v>
      </c>
      <c r="AU6" s="47">
        <f t="shared" si="34"/>
        <v>5.062597686079779E-2</v>
      </c>
      <c r="AV6" s="47">
        <f t="shared" si="35"/>
        <v>1.8514431685477773E-2</v>
      </c>
      <c r="AW6" s="47">
        <f t="shared" si="36"/>
        <v>7.2559263105250547E-3</v>
      </c>
      <c r="AX6" s="47">
        <f t="shared" si="37"/>
        <v>6.693191749439901E-4</v>
      </c>
      <c r="AY6" s="47">
        <f t="shared" si="38"/>
        <v>0</v>
      </c>
      <c r="AZ6" s="47">
        <f t="shared" si="39"/>
        <v>2.6439677170946817E-2</v>
      </c>
      <c r="BA6" s="47">
        <f t="shared" si="40"/>
        <v>2.4186299689850973E-2</v>
      </c>
      <c r="BB6" s="23">
        <f>IF(V6&gt;0,J6*DATA!$C$4,0)</f>
        <v>31798.000000000004</v>
      </c>
      <c r="BC6" s="23">
        <f>IF(X6&gt;0,N6*_xlfn.XLOOKUP(Kaišiadorys!O6,DATA!$B$5:$B$6,DATA!$C$5:$C$6,"error",0,1),0)</f>
        <v>15059.424000000003</v>
      </c>
      <c r="BD6" s="23">
        <f>IF(Z6&gt;0,(L6-M6)*DATA!$C$7,"0,00 ")</f>
        <v>1605.0000000000005</v>
      </c>
      <c r="BE6" s="23">
        <f>IF(G6="basement",D6*DATA!$C$8,IF(G6="ground",0,"error"))</f>
        <v>12184</v>
      </c>
      <c r="BF6" s="23">
        <f t="shared" si="41"/>
        <v>60646.424000000006</v>
      </c>
      <c r="BG6" s="23">
        <v>1.27</v>
      </c>
      <c r="BH6" s="23">
        <v>1.2741860465116281</v>
      </c>
      <c r="BI6" s="23">
        <v>0.87</v>
      </c>
      <c r="BJ6" s="23">
        <v>0.85</v>
      </c>
      <c r="BK6" s="23">
        <f t="shared" si="42"/>
        <v>0.21120350109409192</v>
      </c>
      <c r="BL6" s="23">
        <f t="shared" si="43"/>
        <v>0.20298507462686566</v>
      </c>
      <c r="BM6" s="5">
        <v>1.1000000000000001</v>
      </c>
      <c r="BN6" s="5">
        <f t="shared" si="44"/>
        <v>0.87</v>
      </c>
      <c r="BO6" s="50"/>
      <c r="BP6" s="48">
        <f t="shared" si="7"/>
        <v>2589.1000000000004</v>
      </c>
      <c r="BQ6" s="51">
        <f t="shared" si="8"/>
        <v>2</v>
      </c>
      <c r="BR6" s="47">
        <f t="shared" si="45"/>
        <v>828.51200000000017</v>
      </c>
      <c r="BS6" s="46">
        <f t="shared" si="9"/>
        <v>8.5</v>
      </c>
      <c r="BT6" s="46">
        <f t="shared" si="46"/>
        <v>1967.7160000000003</v>
      </c>
      <c r="BU6" s="46">
        <f t="shared" si="10"/>
        <v>59.485520500000014</v>
      </c>
      <c r="BV6" s="46">
        <f t="shared" si="11"/>
        <v>37.731064114879658</v>
      </c>
      <c r="BW6" s="46">
        <f t="shared" si="12"/>
        <v>50.959807416417924</v>
      </c>
      <c r="BX6" s="46">
        <f t="shared" si="13"/>
        <v>58.699070500000019</v>
      </c>
      <c r="BY6" s="46">
        <f t="shared" si="14"/>
        <v>59.485520500000014</v>
      </c>
      <c r="BZ6" s="46">
        <f t="shared" si="15"/>
        <v>68551.113824200016</v>
      </c>
      <c r="CA6" s="46">
        <f t="shared" si="15"/>
        <v>43481.278285987319</v>
      </c>
      <c r="CB6" s="46">
        <f t="shared" si="15"/>
        <v>58726.082066680021</v>
      </c>
      <c r="CC6" s="46">
        <f t="shared" si="15"/>
        <v>67644.80884420003</v>
      </c>
      <c r="CD6" s="46">
        <f t="shared" si="15"/>
        <v>68551.113824200016</v>
      </c>
    </row>
    <row r="7" spans="1:82" s="52" customFormat="1" ht="15" customHeight="1" x14ac:dyDescent="0.35">
      <c r="A7" s="39">
        <v>4</v>
      </c>
      <c r="B7" s="40" t="s">
        <v>82</v>
      </c>
      <c r="C7" s="40" t="s">
        <v>94</v>
      </c>
      <c r="D7" s="41">
        <v>119.54</v>
      </c>
      <c r="E7" s="41">
        <f t="shared" si="16"/>
        <v>191.26400000000001</v>
      </c>
      <c r="F7" s="41">
        <v>74.599999999999994</v>
      </c>
      <c r="G7" s="42" t="s">
        <v>91</v>
      </c>
      <c r="H7" s="43">
        <v>2</v>
      </c>
      <c r="I7" s="44">
        <v>8.5</v>
      </c>
      <c r="J7" s="41">
        <f t="shared" si="17"/>
        <v>580.04</v>
      </c>
      <c r="K7" s="42" t="s">
        <v>85</v>
      </c>
      <c r="L7" s="44">
        <v>54.06</v>
      </c>
      <c r="M7" s="44">
        <v>54.06</v>
      </c>
      <c r="N7" s="41">
        <v>325.38</v>
      </c>
      <c r="O7" s="45" t="s">
        <v>93</v>
      </c>
      <c r="P7" s="45" t="s">
        <v>85</v>
      </c>
      <c r="Q7" s="45" t="s">
        <v>88</v>
      </c>
      <c r="R7" s="45" t="s">
        <v>89</v>
      </c>
      <c r="S7" s="46">
        <f t="shared" si="18"/>
        <v>58959.919415348006</v>
      </c>
      <c r="T7" s="46">
        <f t="shared" si="0"/>
        <v>308.26459456744607</v>
      </c>
      <c r="U7" s="47">
        <f t="shared" si="19"/>
        <v>29234.842952582487</v>
      </c>
      <c r="V7" s="47">
        <f t="shared" si="1"/>
        <v>29725.076462765519</v>
      </c>
      <c r="W7" s="47">
        <f t="shared" si="20"/>
        <v>48770.306320148011</v>
      </c>
      <c r="X7" s="47">
        <f t="shared" si="2"/>
        <v>10189.613095199995</v>
      </c>
      <c r="Y7" s="48">
        <f t="shared" si="21"/>
        <v>58959.919415348006</v>
      </c>
      <c r="Z7" s="47">
        <f t="shared" si="3"/>
        <v>0</v>
      </c>
      <c r="AA7" s="48">
        <f t="shared" si="22"/>
        <v>58959.919415348006</v>
      </c>
      <c r="AB7" s="47">
        <f t="shared" si="4"/>
        <v>0</v>
      </c>
      <c r="AC7" s="47">
        <f t="shared" si="23"/>
        <v>39914.68955796551</v>
      </c>
      <c r="AD7" s="47">
        <f t="shared" si="24"/>
        <v>19045.229857382496</v>
      </c>
      <c r="AE7" s="47">
        <f t="shared" si="25"/>
        <v>208.68898254750243</v>
      </c>
      <c r="AF7" s="49">
        <f t="shared" si="26"/>
        <v>0.67698005617652213</v>
      </c>
      <c r="AG7" s="47">
        <f>IF(ISBLANK($D7),"",S7*_xlfn.XLOOKUP(Q7,DATA!$B$24:$B$25,DATA!$C$24:$C$25,"error",0,1)/1000)</f>
        <v>23.482556704744805</v>
      </c>
      <c r="AH7" s="47">
        <f>IF(ISBLANK($D7),"",V7*_xlfn.XLOOKUP(Q7,DATA!$B$24:$B$25,DATA!$C$24:$C$25,"error",0,1)/1000)</f>
        <v>11.838903453590252</v>
      </c>
      <c r="AI7" s="47">
        <f>IF(ISBLANK($D7),"",X7*_xlfn.XLOOKUP(Q7,DATA!$B$24:$B$25,DATA!$C$24:$C$25,"error",0,1)/1000)</f>
        <v>4.0583191035562542</v>
      </c>
      <c r="AJ7" s="47">
        <f>IF(ISBLANK($D7),"",Z7*_xlfn.XLOOKUP(Q7,DATA!$B$24:$B$25,DATA!$C$24:$C$25,"error",0,1)/1000)</f>
        <v>0</v>
      </c>
      <c r="AK7" s="47">
        <f>IF(ISBLANK($D7),"",AB7*_xlfn.XLOOKUP(Q7,DATA!$B$24:$B$25,DATA!$C$24:$C$25,"error",0,1)/1000)</f>
        <v>0</v>
      </c>
      <c r="AL7" s="47">
        <f t="shared" si="5"/>
        <v>15.897222557146506</v>
      </c>
      <c r="AM7" s="47">
        <f t="shared" si="6"/>
        <v>7.5853341475982994</v>
      </c>
      <c r="AN7" s="47">
        <f t="shared" si="27"/>
        <v>0.80061767877246681</v>
      </c>
      <c r="AO7" s="47">
        <f t="shared" si="28"/>
        <v>0.40363728368255525</v>
      </c>
      <c r="AP7" s="47">
        <f t="shared" si="29"/>
        <v>0.13836491746874613</v>
      </c>
      <c r="AQ7" s="47">
        <f t="shared" si="30"/>
        <v>0</v>
      </c>
      <c r="AR7" s="47">
        <f t="shared" si="31"/>
        <v>0</v>
      </c>
      <c r="AS7" s="47">
        <f t="shared" si="32"/>
        <v>0.54200220115130127</v>
      </c>
      <c r="AT7" s="47">
        <f t="shared" si="33"/>
        <v>0.25861547762116555</v>
      </c>
      <c r="AU7" s="47">
        <f t="shared" si="34"/>
        <v>4.3542742772797592E-2</v>
      </c>
      <c r="AV7" s="47">
        <f t="shared" si="35"/>
        <v>2.1952393611701811E-2</v>
      </c>
      <c r="AW7" s="47">
        <f t="shared" si="36"/>
        <v>7.525174836706559E-3</v>
      </c>
      <c r="AX7" s="47">
        <f t="shared" si="37"/>
        <v>0</v>
      </c>
      <c r="AY7" s="47">
        <f t="shared" si="38"/>
        <v>0</v>
      </c>
      <c r="AZ7" s="47">
        <f t="shared" si="39"/>
        <v>2.9477568448408369E-2</v>
      </c>
      <c r="BA7" s="47">
        <f t="shared" si="40"/>
        <v>1.4065174324389224E-2</v>
      </c>
      <c r="BB7" s="23">
        <f>IF(V7&gt;0,J7*DATA!$C$4,0)</f>
        <v>37702.6</v>
      </c>
      <c r="BC7" s="23">
        <f>IF(X7&gt;0,N7*_xlfn.XLOOKUP(Kaišiadorys!O7,DATA!$B$5:$B$6,DATA!$C$5:$C$6,"error",0,1),0)</f>
        <v>15618.24</v>
      </c>
      <c r="BD7" s="23" t="str">
        <f>IF(Z7&gt;0,(L7-M7)*DATA!$C$7,"0,00 ")</f>
        <v xml:space="preserve">0,00 </v>
      </c>
      <c r="BE7" s="23">
        <f>IF(G7="basement",D7*DATA!$C$8,IF(G7="ground",0,"error"))</f>
        <v>0</v>
      </c>
      <c r="BF7" s="23">
        <f t="shared" si="41"/>
        <v>53320.84</v>
      </c>
      <c r="BG7" s="23">
        <v>1.27</v>
      </c>
      <c r="BH7" s="23">
        <v>1.1000000000000001</v>
      </c>
      <c r="BI7" s="23">
        <v>0.71</v>
      </c>
      <c r="BJ7" s="23">
        <v>0.85</v>
      </c>
      <c r="BK7" s="23">
        <f t="shared" si="42"/>
        <v>0.21120350109409192</v>
      </c>
      <c r="BL7" s="23">
        <f t="shared" si="43"/>
        <v>0.20298507462686566</v>
      </c>
      <c r="BM7" s="5">
        <v>1.1000000000000001</v>
      </c>
      <c r="BN7" s="5">
        <f t="shared" si="44"/>
        <v>0.71</v>
      </c>
      <c r="BO7" s="50"/>
      <c r="BP7" s="48">
        <f t="shared" si="7"/>
        <v>1016.09</v>
      </c>
      <c r="BQ7" s="51">
        <f t="shared" si="8"/>
        <v>2</v>
      </c>
      <c r="BR7" s="47">
        <f t="shared" si="45"/>
        <v>325.14879999999999</v>
      </c>
      <c r="BS7" s="46">
        <f t="shared" si="9"/>
        <v>8.5</v>
      </c>
      <c r="BT7" s="46">
        <f t="shared" si="46"/>
        <v>772.22840000000008</v>
      </c>
      <c r="BU7" s="46">
        <f t="shared" si="10"/>
        <v>51.16272077</v>
      </c>
      <c r="BV7" s="46">
        <f t="shared" si="11"/>
        <v>25.368659278533915</v>
      </c>
      <c r="BW7" s="46">
        <f t="shared" si="12"/>
        <v>42.320640680447767</v>
      </c>
      <c r="BX7" s="46">
        <f t="shared" si="13"/>
        <v>51.16272077</v>
      </c>
      <c r="BY7" s="46">
        <f t="shared" si="14"/>
        <v>51.16272077</v>
      </c>
      <c r="BZ7" s="46">
        <f t="shared" si="15"/>
        <v>58959.919415348006</v>
      </c>
      <c r="CA7" s="46">
        <f t="shared" si="15"/>
        <v>29234.842952582487</v>
      </c>
      <c r="CB7" s="46">
        <f t="shared" si="15"/>
        <v>48770.306320148011</v>
      </c>
      <c r="CC7" s="46">
        <f t="shared" si="15"/>
        <v>58959.919415348006</v>
      </c>
      <c r="CD7" s="46">
        <f t="shared" si="15"/>
        <v>58959.919415348006</v>
      </c>
    </row>
    <row r="8" spans="1:82" s="52" customFormat="1" ht="15" customHeight="1" x14ac:dyDescent="0.35">
      <c r="A8" s="39">
        <v>5</v>
      </c>
      <c r="B8" s="40" t="s">
        <v>82</v>
      </c>
      <c r="C8" s="40" t="s">
        <v>95</v>
      </c>
      <c r="D8" s="41">
        <v>260</v>
      </c>
      <c r="E8" s="41">
        <f t="shared" si="16"/>
        <v>624</v>
      </c>
      <c r="F8" s="41">
        <v>61</v>
      </c>
      <c r="G8" s="42" t="s">
        <v>91</v>
      </c>
      <c r="H8" s="43">
        <v>3</v>
      </c>
      <c r="I8" s="44">
        <v>11.25</v>
      </c>
      <c r="J8" s="41">
        <f t="shared" si="17"/>
        <v>578.25</v>
      </c>
      <c r="K8" s="42" t="s">
        <v>85</v>
      </c>
      <c r="L8" s="44">
        <v>108</v>
      </c>
      <c r="M8" s="44">
        <v>97.2</v>
      </c>
      <c r="N8" s="41">
        <v>295</v>
      </c>
      <c r="O8" s="45" t="s">
        <v>93</v>
      </c>
      <c r="P8" s="45" t="s">
        <v>85</v>
      </c>
      <c r="Q8" s="45" t="s">
        <v>88</v>
      </c>
      <c r="R8" s="45" t="s">
        <v>89</v>
      </c>
      <c r="S8" s="46">
        <f t="shared" si="18"/>
        <v>76220.248818000022</v>
      </c>
      <c r="T8" s="46">
        <f t="shared" si="0"/>
        <v>122.1478346442308</v>
      </c>
      <c r="U8" s="47">
        <f t="shared" si="19"/>
        <v>46586.90376491029</v>
      </c>
      <c r="V8" s="47">
        <f t="shared" si="1"/>
        <v>29633.345053089732</v>
      </c>
      <c r="W8" s="47">
        <f t="shared" si="20"/>
        <v>66982.017017999999</v>
      </c>
      <c r="X8" s="47">
        <f t="shared" si="2"/>
        <v>9238.2318000000232</v>
      </c>
      <c r="Y8" s="48">
        <f t="shared" si="21"/>
        <v>75305.473698000016</v>
      </c>
      <c r="Z8" s="47">
        <f t="shared" si="3"/>
        <v>914.7751200000057</v>
      </c>
      <c r="AA8" s="48">
        <f t="shared" si="22"/>
        <v>76220.248818000022</v>
      </c>
      <c r="AB8" s="47">
        <f t="shared" si="4"/>
        <v>0</v>
      </c>
      <c r="AC8" s="47">
        <f t="shared" si="23"/>
        <v>39786.351973089761</v>
      </c>
      <c r="AD8" s="47">
        <f t="shared" si="24"/>
        <v>36433.896844910261</v>
      </c>
      <c r="AE8" s="47">
        <f t="shared" si="25"/>
        <v>63.760179444054103</v>
      </c>
      <c r="AF8" s="49">
        <f t="shared" si="26"/>
        <v>0.52199189310037908</v>
      </c>
      <c r="AG8" s="47">
        <f>IF(ISBLANK($D8),"",S8*_xlfn.XLOOKUP(Q8,DATA!$B$24:$B$25,DATA!$C$24:$C$25,"error",0,1)/1000)</f>
        <v>30.357000699233048</v>
      </c>
      <c r="AH8" s="47">
        <f>IF(ISBLANK($D8),"",V8*_xlfn.XLOOKUP(Q8,DATA!$B$24:$B$25,DATA!$C$24:$C$25,"error",0,1)/1000)</f>
        <v>11.802368667744579</v>
      </c>
      <c r="AI8" s="47">
        <f>IF(ISBLANK($D8),"",X8*_xlfn.XLOOKUP(Q8,DATA!$B$24:$B$25,DATA!$C$24:$C$25,"error",0,1)/1000)</f>
        <v>3.6794029613040093</v>
      </c>
      <c r="AJ8" s="47">
        <f>IF(ISBLANK($D8),"",Z8*_xlfn.XLOOKUP(Q8,DATA!$B$24:$B$25,DATA!$C$24:$C$25,"error",0,1)/1000)</f>
        <v>0.36433663479360229</v>
      </c>
      <c r="AK8" s="47">
        <f>IF(ISBLANK($D8),"",AB8*_xlfn.XLOOKUP(Q8,DATA!$B$24:$B$25,DATA!$C$24:$C$25,"error",0,1)/1000)</f>
        <v>0</v>
      </c>
      <c r="AL8" s="47">
        <f t="shared" si="5"/>
        <v>15.84610826384219</v>
      </c>
      <c r="AM8" s="47">
        <f t="shared" si="6"/>
        <v>14.510892435390858</v>
      </c>
      <c r="AN8" s="47">
        <f t="shared" si="27"/>
        <v>1.034995964873078</v>
      </c>
      <c r="AO8" s="47">
        <f t="shared" si="28"/>
        <v>0.40239166141893257</v>
      </c>
      <c r="AP8" s="47">
        <f t="shared" si="29"/>
        <v>0.12544609580576629</v>
      </c>
      <c r="AQ8" s="47">
        <f t="shared" si="30"/>
        <v>1.2421745830652548E-2</v>
      </c>
      <c r="AR8" s="47">
        <f t="shared" si="31"/>
        <v>0</v>
      </c>
      <c r="AS8" s="47">
        <f t="shared" si="32"/>
        <v>0.54025950305535142</v>
      </c>
      <c r="AT8" s="47">
        <f t="shared" si="33"/>
        <v>0.49473646181772657</v>
      </c>
      <c r="AU8" s="47">
        <f t="shared" si="34"/>
        <v>5.628974261279044E-2</v>
      </c>
      <c r="AV8" s="47">
        <f t="shared" si="35"/>
        <v>2.1884648655207534E-2</v>
      </c>
      <c r="AW8" s="47">
        <f t="shared" si="36"/>
        <v>6.8225661590400194E-3</v>
      </c>
      <c r="AX8" s="47">
        <f t="shared" si="37"/>
        <v>6.755744943360045E-4</v>
      </c>
      <c r="AY8" s="47">
        <f t="shared" si="38"/>
        <v>0</v>
      </c>
      <c r="AZ8" s="47">
        <f t="shared" si="39"/>
        <v>2.9382789308583557E-2</v>
      </c>
      <c r="BA8" s="47">
        <f t="shared" si="40"/>
        <v>2.6906953304206883E-2</v>
      </c>
      <c r="BB8" s="23">
        <f>IF(V8&gt;0,J8*DATA!$C$4,0)</f>
        <v>37586.25</v>
      </c>
      <c r="BC8" s="23">
        <f>IF(X8&gt;0,N8*_xlfn.XLOOKUP(Kaišiadorys!O8,DATA!$B$5:$B$6,DATA!$C$5:$C$6,"error",0,1),0)</f>
        <v>14160</v>
      </c>
      <c r="BD8" s="23">
        <f>IF(Z8&gt;0,(L8-M8)*DATA!$C$7,"0,00 ")</f>
        <v>1619.9999999999995</v>
      </c>
      <c r="BE8" s="23">
        <f>IF(G8="basement",D8*DATA!$C$8,IF(G8="ground",0,"error"))</f>
        <v>0</v>
      </c>
      <c r="BF8" s="23">
        <f t="shared" si="41"/>
        <v>53366.25</v>
      </c>
      <c r="BG8" s="23">
        <v>1.27</v>
      </c>
      <c r="BH8" s="23">
        <v>1.2750000000000001</v>
      </c>
      <c r="BI8" s="23">
        <v>1.24</v>
      </c>
      <c r="BJ8" s="23">
        <v>0.85</v>
      </c>
      <c r="BK8" s="23">
        <f t="shared" si="42"/>
        <v>0.21120350109409192</v>
      </c>
      <c r="BL8" s="23">
        <f t="shared" si="43"/>
        <v>0.20298507462686566</v>
      </c>
      <c r="BM8" s="5">
        <v>1.1000000000000001</v>
      </c>
      <c r="BN8" s="5">
        <f t="shared" si="44"/>
        <v>1.24</v>
      </c>
      <c r="BO8" s="50"/>
      <c r="BP8" s="48">
        <f t="shared" si="7"/>
        <v>2925</v>
      </c>
      <c r="BQ8" s="51">
        <f t="shared" si="8"/>
        <v>3</v>
      </c>
      <c r="BR8" s="47">
        <f t="shared" si="45"/>
        <v>936</v>
      </c>
      <c r="BS8" s="46">
        <f t="shared" si="9"/>
        <v>11.25</v>
      </c>
      <c r="BT8" s="46">
        <f t="shared" si="46"/>
        <v>2223</v>
      </c>
      <c r="BU8" s="46">
        <f t="shared" si="10"/>
        <v>66.140445000000014</v>
      </c>
      <c r="BV8" s="46">
        <f t="shared" si="11"/>
        <v>40.425983829321666</v>
      </c>
      <c r="BW8" s="46">
        <f t="shared" si="12"/>
        <v>58.123930074626863</v>
      </c>
      <c r="BX8" s="46">
        <f t="shared" si="13"/>
        <v>65.346645000000009</v>
      </c>
      <c r="BY8" s="46">
        <f t="shared" si="14"/>
        <v>66.140445000000014</v>
      </c>
      <c r="BZ8" s="46">
        <f t="shared" si="15"/>
        <v>76220.248818000022</v>
      </c>
      <c r="CA8" s="46">
        <f t="shared" si="15"/>
        <v>46586.90376491029</v>
      </c>
      <c r="CB8" s="46">
        <f t="shared" si="15"/>
        <v>66982.017017999999</v>
      </c>
      <c r="CC8" s="46">
        <f t="shared" si="15"/>
        <v>75305.473698000016</v>
      </c>
      <c r="CD8" s="46">
        <f t="shared" si="15"/>
        <v>76220.248818000022</v>
      </c>
    </row>
    <row r="9" spans="1:82" s="52" customFormat="1" ht="15" customHeight="1" x14ac:dyDescent="0.35">
      <c r="A9" s="39">
        <v>6</v>
      </c>
      <c r="B9" s="40" t="s">
        <v>82</v>
      </c>
      <c r="C9" s="40" t="s">
        <v>96</v>
      </c>
      <c r="D9" s="41">
        <v>749.3</v>
      </c>
      <c r="E9" s="41">
        <f t="shared" si="16"/>
        <v>2997.2</v>
      </c>
      <c r="F9" s="41">
        <v>150.6</v>
      </c>
      <c r="G9" s="42" t="s">
        <v>91</v>
      </c>
      <c r="H9" s="43">
        <v>5</v>
      </c>
      <c r="I9" s="44">
        <v>17.5</v>
      </c>
      <c r="J9" s="41">
        <f t="shared" si="17"/>
        <v>2213.8000000000002</v>
      </c>
      <c r="K9" s="42" t="s">
        <v>85</v>
      </c>
      <c r="L9" s="44">
        <v>421.7</v>
      </c>
      <c r="M9" s="44">
        <v>358.4</v>
      </c>
      <c r="N9" s="41">
        <v>771.779</v>
      </c>
      <c r="O9" s="45" t="s">
        <v>93</v>
      </c>
      <c r="P9" s="45" t="s">
        <v>87</v>
      </c>
      <c r="Q9" s="45" t="s">
        <v>88</v>
      </c>
      <c r="R9" s="45" t="s">
        <v>89</v>
      </c>
      <c r="S9" s="46">
        <f t="shared" si="18"/>
        <v>280983.51127546001</v>
      </c>
      <c r="T9" s="46">
        <f t="shared" si="0"/>
        <v>93.74866918305753</v>
      </c>
      <c r="U9" s="47">
        <f t="shared" si="19"/>
        <v>167533.79354345831</v>
      </c>
      <c r="V9" s="47">
        <f t="shared" si="1"/>
        <v>113449.71773200171</v>
      </c>
      <c r="W9" s="47">
        <f t="shared" si="20"/>
        <v>256814.44924030005</v>
      </c>
      <c r="X9" s="47">
        <f t="shared" si="2"/>
        <v>24169.062035159965</v>
      </c>
      <c r="Y9" s="48">
        <f t="shared" si="21"/>
        <v>275621.91265546001</v>
      </c>
      <c r="Z9" s="47">
        <f t="shared" si="3"/>
        <v>5361.5986200000043</v>
      </c>
      <c r="AA9" s="48">
        <f t="shared" si="22"/>
        <v>280983.51127546001</v>
      </c>
      <c r="AB9" s="47">
        <f t="shared" si="4"/>
        <v>0</v>
      </c>
      <c r="AC9" s="47">
        <f t="shared" si="23"/>
        <v>142980.37838716168</v>
      </c>
      <c r="AD9" s="47">
        <f t="shared" si="24"/>
        <v>138003.13288829834</v>
      </c>
      <c r="AE9" s="47">
        <f t="shared" si="25"/>
        <v>47.704650469492087</v>
      </c>
      <c r="AF9" s="49">
        <f t="shared" si="26"/>
        <v>0.50885682842432689</v>
      </c>
      <c r="AG9" s="47">
        <f>IF(ISBLANK($D9),"",S9*_xlfn.XLOOKUP(Q9,DATA!$B$24:$B$25,DATA!$C$24:$C$25,"error",0,1)/1000)</f>
        <v>111.91011287079023</v>
      </c>
      <c r="AH9" s="47">
        <f>IF(ISBLANK($D9),"",V9*_xlfn.XLOOKUP(Q9,DATA!$B$24:$B$25,DATA!$C$24:$C$25,"error",0,1)/1000)</f>
        <v>45.184753578301645</v>
      </c>
      <c r="AI9" s="47">
        <f>IF(ISBLANK($D9),"",X9*_xlfn.XLOOKUP(Q9,DATA!$B$24:$B$25,DATA!$C$24:$C$25,"error",0,1)/1000)</f>
        <v>9.6260540273635105</v>
      </c>
      <c r="AJ9" s="47">
        <f>IF(ISBLANK($D9),"",Z9*_xlfn.XLOOKUP(Q9,DATA!$B$24:$B$25,DATA!$C$24:$C$25,"error",0,1)/1000)</f>
        <v>2.1354174983736018</v>
      </c>
      <c r="AK9" s="47">
        <f>IF(ISBLANK($D9),"",AB9*_xlfn.XLOOKUP(Q9,DATA!$B$24:$B$25,DATA!$C$24:$C$25,"error",0,1)/1000)</f>
        <v>0</v>
      </c>
      <c r="AL9" s="47">
        <f t="shared" si="5"/>
        <v>56.946225104038753</v>
      </c>
      <c r="AM9" s="47">
        <f t="shared" si="6"/>
        <v>54.963887766751476</v>
      </c>
      <c r="AN9" s="47">
        <f t="shared" si="27"/>
        <v>3.8154795461293665</v>
      </c>
      <c r="AO9" s="47">
        <f t="shared" si="28"/>
        <v>1.5405355124068001</v>
      </c>
      <c r="AP9" s="47">
        <f t="shared" si="29"/>
        <v>0.32819207584704446</v>
      </c>
      <c r="AQ9" s="47">
        <f t="shared" si="30"/>
        <v>7.2805232507435383E-2</v>
      </c>
      <c r="AR9" s="47">
        <f t="shared" si="31"/>
        <v>0</v>
      </c>
      <c r="AS9" s="47">
        <f t="shared" si="32"/>
        <v>1.9415328207612799</v>
      </c>
      <c r="AT9" s="47">
        <f t="shared" si="33"/>
        <v>1.8739467253680866</v>
      </c>
      <c r="AU9" s="47">
        <f t="shared" si="34"/>
        <v>0.20751033712708838</v>
      </c>
      <c r="AV9" s="47">
        <f t="shared" si="35"/>
        <v>8.378423725533661E-2</v>
      </c>
      <c r="AW9" s="47">
        <f t="shared" si="36"/>
        <v>1.7849197585280429E-2</v>
      </c>
      <c r="AX9" s="47">
        <f t="shared" si="37"/>
        <v>3.959617175136005E-3</v>
      </c>
      <c r="AY9" s="47">
        <f t="shared" si="38"/>
        <v>0</v>
      </c>
      <c r="AZ9" s="47">
        <f t="shared" si="39"/>
        <v>0.10559305201575304</v>
      </c>
      <c r="BA9" s="47">
        <f t="shared" si="40"/>
        <v>0.10191728511133534</v>
      </c>
      <c r="BB9" s="23">
        <f>IF(V9&gt;0,J9*DATA!$C$4,0)</f>
        <v>143897</v>
      </c>
      <c r="BC9" s="23">
        <f>IF(X9&gt;0,N9*_xlfn.XLOOKUP(Kaišiadorys!O9,DATA!$B$5:$B$6,DATA!$C$5:$C$6,"error",0,1),0)</f>
        <v>37045.392</v>
      </c>
      <c r="BD9" s="23">
        <f>IF(Z9&gt;0,(L9-M9)*DATA!$C$7,"0,00 ")</f>
        <v>9495.0000000000018</v>
      </c>
      <c r="BE9" s="23">
        <f>IF(G9="basement",D9*DATA!$C$8,IF(G9="ground",0,"error"))</f>
        <v>0</v>
      </c>
      <c r="BF9" s="23">
        <f t="shared" si="41"/>
        <v>190437.39199999999</v>
      </c>
      <c r="BG9" s="23">
        <v>1.27</v>
      </c>
      <c r="BH9" s="23">
        <v>1.3626867441308987</v>
      </c>
      <c r="BI9" s="23">
        <v>0.87</v>
      </c>
      <c r="BJ9" s="23">
        <v>0.85</v>
      </c>
      <c r="BK9" s="23">
        <f t="shared" si="42"/>
        <v>0.21120350109409192</v>
      </c>
      <c r="BL9" s="23">
        <f t="shared" si="43"/>
        <v>0.20298507462686566</v>
      </c>
      <c r="BM9" s="5">
        <v>1.1000000000000001</v>
      </c>
      <c r="BN9" s="5">
        <f t="shared" si="44"/>
        <v>0.87</v>
      </c>
      <c r="BO9" s="50"/>
      <c r="BP9" s="48">
        <f t="shared" si="7"/>
        <v>13112.75</v>
      </c>
      <c r="BQ9" s="51">
        <f t="shared" si="8"/>
        <v>5</v>
      </c>
      <c r="BR9" s="47">
        <f t="shared" si="45"/>
        <v>4196.08</v>
      </c>
      <c r="BS9" s="46">
        <f t="shared" si="9"/>
        <v>17.5</v>
      </c>
      <c r="BT9" s="46">
        <f t="shared" si="46"/>
        <v>10490.2</v>
      </c>
      <c r="BU9" s="46">
        <f t="shared" si="10"/>
        <v>243.82463665</v>
      </c>
      <c r="BV9" s="46">
        <f t="shared" si="11"/>
        <v>145.37816170032826</v>
      </c>
      <c r="BW9" s="46">
        <f t="shared" si="12"/>
        <v>222.85183030223882</v>
      </c>
      <c r="BX9" s="46">
        <f t="shared" si="13"/>
        <v>239.17208665000001</v>
      </c>
      <c r="BY9" s="46">
        <f t="shared" si="14"/>
        <v>243.82463665</v>
      </c>
      <c r="BZ9" s="46">
        <f t="shared" si="15"/>
        <v>280983.51127546001</v>
      </c>
      <c r="CA9" s="46">
        <f t="shared" si="15"/>
        <v>167533.79354345831</v>
      </c>
      <c r="CB9" s="46">
        <f t="shared" si="15"/>
        <v>256814.44924030005</v>
      </c>
      <c r="CC9" s="46">
        <f t="shared" si="15"/>
        <v>275621.91265546001</v>
      </c>
      <c r="CD9" s="46">
        <f t="shared" si="15"/>
        <v>280983.51127546001</v>
      </c>
    </row>
    <row r="10" spans="1:82" s="52" customFormat="1" ht="15" customHeight="1" x14ac:dyDescent="0.35">
      <c r="A10" s="39">
        <v>7</v>
      </c>
      <c r="B10" s="40" t="s">
        <v>82</v>
      </c>
      <c r="C10" s="40" t="s">
        <v>97</v>
      </c>
      <c r="D10" s="41">
        <v>817.1</v>
      </c>
      <c r="E10" s="41">
        <f t="shared" si="16"/>
        <v>3268.4000000000005</v>
      </c>
      <c r="F10" s="41">
        <v>150.19999999999999</v>
      </c>
      <c r="G10" s="42" t="s">
        <v>91</v>
      </c>
      <c r="H10" s="43">
        <v>5</v>
      </c>
      <c r="I10" s="44">
        <v>17.5</v>
      </c>
      <c r="J10" s="41">
        <f t="shared" si="17"/>
        <v>2234.3000000000002</v>
      </c>
      <c r="K10" s="42" t="s">
        <v>85</v>
      </c>
      <c r="L10" s="44">
        <v>394.2</v>
      </c>
      <c r="M10" s="44">
        <v>275.89999999999998</v>
      </c>
      <c r="N10" s="41">
        <v>817.1</v>
      </c>
      <c r="O10" s="45" t="s">
        <v>86</v>
      </c>
      <c r="P10" s="45" t="s">
        <v>87</v>
      </c>
      <c r="Q10" s="45" t="s">
        <v>88</v>
      </c>
      <c r="R10" s="45" t="s">
        <v>89</v>
      </c>
      <c r="S10" s="46">
        <f t="shared" si="18"/>
        <v>295024.43331297999</v>
      </c>
      <c r="T10" s="46">
        <f t="shared" si="0"/>
        <v>90.265705945716547</v>
      </c>
      <c r="U10" s="47">
        <f t="shared" si="19"/>
        <v>180524.16033050124</v>
      </c>
      <c r="V10" s="47">
        <f t="shared" si="1"/>
        <v>114500.27298247875</v>
      </c>
      <c r="W10" s="47">
        <f t="shared" si="20"/>
        <v>268485.44676455902</v>
      </c>
      <c r="X10" s="47">
        <f t="shared" si="2"/>
        <v>26538.986548420973</v>
      </c>
      <c r="Y10" s="48">
        <f t="shared" si="21"/>
        <v>285004.25769298</v>
      </c>
      <c r="Z10" s="47">
        <f t="shared" si="3"/>
        <v>10020.175619999995</v>
      </c>
      <c r="AA10" s="48">
        <f t="shared" si="22"/>
        <v>295024.43331297999</v>
      </c>
      <c r="AB10" s="47">
        <f t="shared" si="4"/>
        <v>0</v>
      </c>
      <c r="AC10" s="47">
        <f t="shared" si="23"/>
        <v>151059.43515089972</v>
      </c>
      <c r="AD10" s="47">
        <f t="shared" si="24"/>
        <v>143964.99816208027</v>
      </c>
      <c r="AE10" s="47">
        <f t="shared" si="25"/>
        <v>46.218160308071134</v>
      </c>
      <c r="AF10" s="49">
        <f t="shared" si="26"/>
        <v>0.51202347363089962</v>
      </c>
      <c r="AG10" s="47">
        <f>IF(ISBLANK($D10),"",S10*_xlfn.XLOOKUP(Q10,DATA!$B$24:$B$25,DATA!$C$24:$C$25,"error",0,1)/1000)</f>
        <v>117.50233129989367</v>
      </c>
      <c r="AH10" s="47">
        <f>IF(ISBLANK($D10),"",V10*_xlfn.XLOOKUP(Q10,DATA!$B$24:$B$25,DATA!$C$24:$C$25,"error",0,1)/1000)</f>
        <v>45.603168723461643</v>
      </c>
      <c r="AI10" s="47">
        <f>IF(ISBLANK($D10),"",X10*_xlfn.XLOOKUP(Q10,DATA!$B$24:$B$25,DATA!$C$24:$C$25,"error",0,1)/1000)</f>
        <v>10.569947562505105</v>
      </c>
      <c r="AJ10" s="47">
        <f>IF(ISBLANK($D10),"",Z10*_xlfn.XLOOKUP(Q10,DATA!$B$24:$B$25,DATA!$C$24:$C$25,"error",0,1)/1000)</f>
        <v>3.990835545933598</v>
      </c>
      <c r="AK10" s="47">
        <f>IF(ISBLANK($D10),"",AB10*_xlfn.XLOOKUP(Q10,DATA!$B$24:$B$25,DATA!$C$24:$C$25,"error",0,1)/1000)</f>
        <v>0</v>
      </c>
      <c r="AL10" s="47">
        <f t="shared" si="5"/>
        <v>60.163951831900349</v>
      </c>
      <c r="AM10" s="47">
        <f t="shared" si="6"/>
        <v>57.33837946799332</v>
      </c>
      <c r="AN10" s="47">
        <f t="shared" si="27"/>
        <v>4.0061414486722349</v>
      </c>
      <c r="AO10" s="47">
        <f t="shared" si="28"/>
        <v>1.5548010187778996</v>
      </c>
      <c r="AP10" s="47">
        <f t="shared" si="29"/>
        <v>0.3603733183162986</v>
      </c>
      <c r="AQ10" s="47">
        <f t="shared" si="30"/>
        <v>0.13606412331168394</v>
      </c>
      <c r="AR10" s="47">
        <f t="shared" si="31"/>
        <v>0</v>
      </c>
      <c r="AS10" s="47">
        <f t="shared" si="32"/>
        <v>2.051238460405882</v>
      </c>
      <c r="AT10" s="47">
        <f t="shared" si="33"/>
        <v>1.9549029882663529</v>
      </c>
      <c r="AU10" s="47">
        <f t="shared" si="34"/>
        <v>0.21787975863639741</v>
      </c>
      <c r="AV10" s="47">
        <f t="shared" si="35"/>
        <v>8.456008731574606E-2</v>
      </c>
      <c r="AW10" s="47">
        <f t="shared" si="36"/>
        <v>1.9599420694388157E-2</v>
      </c>
      <c r="AX10" s="47">
        <f t="shared" si="37"/>
        <v>7.400042840735999E-3</v>
      </c>
      <c r="AY10" s="47">
        <f t="shared" si="38"/>
        <v>0</v>
      </c>
      <c r="AZ10" s="47">
        <f t="shared" si="39"/>
        <v>0.11155955085087021</v>
      </c>
      <c r="BA10" s="47">
        <f t="shared" si="40"/>
        <v>0.1063202077855272</v>
      </c>
      <c r="BB10" s="23">
        <f>IF(V10&gt;0,J10*DATA!$C$4,0)</f>
        <v>145229.5</v>
      </c>
      <c r="BC10" s="23">
        <f>IF(X10&gt;0,N10*_xlfn.XLOOKUP(Kaišiadorys!O10,DATA!$B$5:$B$6,DATA!$C$5:$C$6,"error",0,1),0)</f>
        <v>69453.5</v>
      </c>
      <c r="BD10" s="23">
        <f>IF(Z10&gt;0,(L10-M10)*DATA!$C$7,"0,00 ")</f>
        <v>17745</v>
      </c>
      <c r="BE10" s="23">
        <f>IF(G10="basement",D10*DATA!$C$8,IF(G10="ground",0,"error"))</f>
        <v>0</v>
      </c>
      <c r="BF10" s="23">
        <f t="shared" si="41"/>
        <v>232428</v>
      </c>
      <c r="BG10" s="23">
        <v>1.27</v>
      </c>
      <c r="BH10" s="23">
        <v>1.6251775748351092</v>
      </c>
      <c r="BI10" s="23">
        <v>0.87</v>
      </c>
      <c r="BJ10" s="23">
        <v>0.85</v>
      </c>
      <c r="BK10" s="23">
        <f t="shared" si="42"/>
        <v>0.21120350109409192</v>
      </c>
      <c r="BL10" s="23">
        <f t="shared" si="43"/>
        <v>0.17894736842105263</v>
      </c>
      <c r="BM10" s="5">
        <v>1.1000000000000001</v>
      </c>
      <c r="BN10" s="5">
        <f t="shared" si="44"/>
        <v>0.87</v>
      </c>
      <c r="BO10" s="50"/>
      <c r="BP10" s="48">
        <f t="shared" si="7"/>
        <v>14299.25</v>
      </c>
      <c r="BQ10" s="51">
        <f t="shared" si="8"/>
        <v>5</v>
      </c>
      <c r="BR10" s="47">
        <f t="shared" si="45"/>
        <v>4575.76</v>
      </c>
      <c r="BS10" s="46">
        <f t="shared" si="9"/>
        <v>17.5</v>
      </c>
      <c r="BT10" s="46">
        <f t="shared" si="46"/>
        <v>11439.400000000001</v>
      </c>
      <c r="BU10" s="46">
        <f t="shared" si="10"/>
        <v>256.00870644999998</v>
      </c>
      <c r="BV10" s="46">
        <f t="shared" si="11"/>
        <v>156.65060771477025</v>
      </c>
      <c r="BW10" s="46">
        <f t="shared" si="12"/>
        <v>232.9793880289474</v>
      </c>
      <c r="BX10" s="46">
        <f t="shared" si="13"/>
        <v>247.31365645</v>
      </c>
      <c r="BY10" s="46">
        <f t="shared" si="14"/>
        <v>256.00870644999998</v>
      </c>
      <c r="BZ10" s="46">
        <f t="shared" si="15"/>
        <v>295024.43331297999</v>
      </c>
      <c r="CA10" s="46">
        <f t="shared" si="15"/>
        <v>180524.16033050124</v>
      </c>
      <c r="CB10" s="46">
        <f t="shared" si="15"/>
        <v>268485.44676455902</v>
      </c>
      <c r="CC10" s="46">
        <f t="shared" si="15"/>
        <v>285004.25769298</v>
      </c>
      <c r="CD10" s="46">
        <f t="shared" si="15"/>
        <v>295024.43331297999</v>
      </c>
    </row>
    <row r="11" spans="1:82" s="52" customFormat="1" ht="15" customHeight="1" x14ac:dyDescent="0.35">
      <c r="A11" s="39">
        <v>8</v>
      </c>
      <c r="B11" s="40" t="s">
        <v>82</v>
      </c>
      <c r="C11" s="40" t="s">
        <v>98</v>
      </c>
      <c r="D11" s="41">
        <v>621.09</v>
      </c>
      <c r="E11" s="41">
        <f t="shared" si="16"/>
        <v>2484.3600000000006</v>
      </c>
      <c r="F11" s="41">
        <v>153.6</v>
      </c>
      <c r="G11" s="42" t="s">
        <v>91</v>
      </c>
      <c r="H11" s="43">
        <v>5</v>
      </c>
      <c r="I11" s="44">
        <v>17.5</v>
      </c>
      <c r="J11" s="41">
        <f t="shared" si="17"/>
        <v>2202.2399999999998</v>
      </c>
      <c r="K11" s="42" t="s">
        <v>85</v>
      </c>
      <c r="L11" s="44">
        <v>485.76</v>
      </c>
      <c r="M11" s="44">
        <v>364.29</v>
      </c>
      <c r="N11" s="41">
        <v>805.16</v>
      </c>
      <c r="O11" s="45" t="s">
        <v>86</v>
      </c>
      <c r="P11" s="45" t="s">
        <v>87</v>
      </c>
      <c r="Q11" s="45" t="s">
        <v>88</v>
      </c>
      <c r="R11" s="45" t="s">
        <v>89</v>
      </c>
      <c r="S11" s="46">
        <f t="shared" si="18"/>
        <v>273337.79254836601</v>
      </c>
      <c r="T11" s="46">
        <f t="shared" si="0"/>
        <v>110.02342355711971</v>
      </c>
      <c r="U11" s="47">
        <f t="shared" si="19"/>
        <v>160480.48548443813</v>
      </c>
      <c r="V11" s="47">
        <f t="shared" si="1"/>
        <v>112857.30706392787</v>
      </c>
      <c r="W11" s="47">
        <f t="shared" si="20"/>
        <v>247186.61104141868</v>
      </c>
      <c r="X11" s="47">
        <f t="shared" si="2"/>
        <v>26151.181506947323</v>
      </c>
      <c r="Y11" s="48">
        <f t="shared" si="21"/>
        <v>263049.11349036603</v>
      </c>
      <c r="Z11" s="47">
        <f t="shared" si="3"/>
        <v>10288.67905799998</v>
      </c>
      <c r="AA11" s="48">
        <f t="shared" si="22"/>
        <v>273337.79254836601</v>
      </c>
      <c r="AB11" s="47">
        <f t="shared" si="4"/>
        <v>0</v>
      </c>
      <c r="AC11" s="47">
        <f t="shared" si="23"/>
        <v>149297.16762887518</v>
      </c>
      <c r="AD11" s="47">
        <f t="shared" si="24"/>
        <v>124040.62491949083</v>
      </c>
      <c r="AE11" s="47">
        <f t="shared" si="25"/>
        <v>60.094820247015384</v>
      </c>
      <c r="AF11" s="49">
        <f t="shared" si="26"/>
        <v>0.54620023904106729</v>
      </c>
      <c r="AG11" s="47">
        <f>IF(ISBLANK($D11),"",S11*_xlfn.XLOOKUP(Q11,DATA!$B$24:$B$25,DATA!$C$24:$C$25,"error",0,1)/1000)</f>
        <v>108.86497601616321</v>
      </c>
      <c r="AH11" s="47">
        <f>IF(ISBLANK($D11),"",V11*_xlfn.XLOOKUP(Q11,DATA!$B$24:$B$25,DATA!$C$24:$C$25,"error",0,1)/1000)</f>
        <v>44.948808257421192</v>
      </c>
      <c r="AI11" s="47">
        <f>IF(ISBLANK($D11),"",X11*_xlfn.XLOOKUP(Q11,DATA!$B$24:$B$25,DATA!$C$24:$C$25,"error",0,1)/1000)</f>
        <v>10.415492570586981</v>
      </c>
      <c r="AJ11" s="47">
        <f>IF(ISBLANK($D11),"",Z11*_xlfn.XLOOKUP(Q11,DATA!$B$24:$B$25,DATA!$C$24:$C$25,"error",0,1)/1000)</f>
        <v>4.0977750952202321</v>
      </c>
      <c r="AK11" s="47">
        <f>IF(ISBLANK($D11),"",AB11*_xlfn.XLOOKUP(Q11,DATA!$B$24:$B$25,DATA!$C$24:$C$25,"error",0,1)/1000)</f>
        <v>0</v>
      </c>
      <c r="AL11" s="47">
        <f t="shared" si="5"/>
        <v>59.462075923228397</v>
      </c>
      <c r="AM11" s="47">
        <f t="shared" si="6"/>
        <v>49.402900092934814</v>
      </c>
      <c r="AN11" s="47">
        <f t="shared" si="27"/>
        <v>3.7116582105418603</v>
      </c>
      <c r="AO11" s="47">
        <f t="shared" si="28"/>
        <v>1.5324911585702199</v>
      </c>
      <c r="AP11" s="47">
        <f t="shared" si="29"/>
        <v>0.35510730752117403</v>
      </c>
      <c r="AQ11" s="47">
        <f t="shared" si="30"/>
        <v>0.13971013574531044</v>
      </c>
      <c r="AR11" s="47">
        <f t="shared" si="31"/>
        <v>0</v>
      </c>
      <c r="AS11" s="47">
        <f t="shared" si="32"/>
        <v>2.0273086018367041</v>
      </c>
      <c r="AT11" s="47">
        <f t="shared" si="33"/>
        <v>1.6843496087051562</v>
      </c>
      <c r="AU11" s="47">
        <f t="shared" si="34"/>
        <v>0.20186386462257622</v>
      </c>
      <c r="AV11" s="47">
        <f t="shared" si="35"/>
        <v>8.3346733513954538E-2</v>
      </c>
      <c r="AW11" s="47">
        <f t="shared" si="36"/>
        <v>1.9313021131187848E-2</v>
      </c>
      <c r="AX11" s="47">
        <f t="shared" si="37"/>
        <v>7.5983364654623881E-3</v>
      </c>
      <c r="AY11" s="47">
        <f t="shared" si="38"/>
        <v>0</v>
      </c>
      <c r="AZ11" s="47">
        <f t="shared" si="39"/>
        <v>0.11025809111060478</v>
      </c>
      <c r="BA11" s="47">
        <f t="shared" si="40"/>
        <v>9.1605773511971439E-2</v>
      </c>
      <c r="BB11" s="23">
        <f>IF(V11&gt;0,J11*DATA!$C$4,0)</f>
        <v>143145.59999999998</v>
      </c>
      <c r="BC11" s="23">
        <f>IF(X11&gt;0,N11*_xlfn.XLOOKUP(Kaišiadorys!O11,DATA!$B$5:$B$6,DATA!$C$5:$C$6,"error",0,1),0)</f>
        <v>68438.599999999991</v>
      </c>
      <c r="BD11" s="23">
        <f>IF(Z11&gt;0,(L11-M11)*DATA!$C$7,"0,00 ")</f>
        <v>18220.499999999996</v>
      </c>
      <c r="BE11" s="23">
        <f>IF(G11="basement",D11*DATA!$C$8,IF(G11="ground",0,"error"))</f>
        <v>0</v>
      </c>
      <c r="BF11" s="23">
        <f t="shared" si="41"/>
        <v>229804.69999999995</v>
      </c>
      <c r="BG11" s="23">
        <v>1.27</v>
      </c>
      <c r="BH11" s="23">
        <v>1.5376080780632411</v>
      </c>
      <c r="BI11" s="23">
        <v>0.71</v>
      </c>
      <c r="BJ11" s="23">
        <v>0.85</v>
      </c>
      <c r="BK11" s="23">
        <f t="shared" si="42"/>
        <v>0.21120350109409192</v>
      </c>
      <c r="BL11" s="23">
        <f t="shared" si="43"/>
        <v>0.17894736842105263</v>
      </c>
      <c r="BM11" s="5">
        <v>1.1000000000000001</v>
      </c>
      <c r="BN11" s="5">
        <f t="shared" si="44"/>
        <v>0.71</v>
      </c>
      <c r="BO11" s="50"/>
      <c r="BP11" s="48">
        <f t="shared" si="7"/>
        <v>10869.075000000001</v>
      </c>
      <c r="BQ11" s="51">
        <f t="shared" si="8"/>
        <v>5</v>
      </c>
      <c r="BR11" s="47">
        <f t="shared" si="45"/>
        <v>3478.1040000000003</v>
      </c>
      <c r="BS11" s="46">
        <f t="shared" si="9"/>
        <v>17.5</v>
      </c>
      <c r="BT11" s="46">
        <f t="shared" si="46"/>
        <v>8695.26</v>
      </c>
      <c r="BU11" s="46">
        <f t="shared" si="10"/>
        <v>237.190031715</v>
      </c>
      <c r="BV11" s="46">
        <f t="shared" si="11"/>
        <v>139.25762364147701</v>
      </c>
      <c r="BW11" s="46">
        <f t="shared" si="12"/>
        <v>214.4972327676316</v>
      </c>
      <c r="BX11" s="46">
        <f t="shared" si="13"/>
        <v>228.26198671500001</v>
      </c>
      <c r="BY11" s="46">
        <f t="shared" si="14"/>
        <v>237.190031715</v>
      </c>
      <c r="BZ11" s="46">
        <f t="shared" si="15"/>
        <v>273337.79254836601</v>
      </c>
      <c r="CA11" s="46">
        <f t="shared" si="15"/>
        <v>160480.48548443813</v>
      </c>
      <c r="CB11" s="46">
        <f t="shared" si="15"/>
        <v>247186.61104141868</v>
      </c>
      <c r="CC11" s="46">
        <f t="shared" si="15"/>
        <v>263049.11349036603</v>
      </c>
      <c r="CD11" s="46">
        <f t="shared" si="15"/>
        <v>273337.79254836601</v>
      </c>
    </row>
    <row r="12" spans="1:82" s="52" customFormat="1" ht="15" customHeight="1" x14ac:dyDescent="0.35">
      <c r="A12" s="39">
        <v>9</v>
      </c>
      <c r="B12" s="40" t="s">
        <v>82</v>
      </c>
      <c r="C12" s="40" t="s">
        <v>99</v>
      </c>
      <c r="D12" s="41">
        <v>782.3</v>
      </c>
      <c r="E12" s="41">
        <f t="shared" si="16"/>
        <v>3129.2000000000003</v>
      </c>
      <c r="F12" s="41">
        <v>151.80000000000001</v>
      </c>
      <c r="G12" s="42" t="s">
        <v>84</v>
      </c>
      <c r="H12" s="43">
        <v>5</v>
      </c>
      <c r="I12" s="44">
        <v>17.5</v>
      </c>
      <c r="J12" s="41">
        <f t="shared" si="17"/>
        <v>2204.9</v>
      </c>
      <c r="K12" s="42" t="s">
        <v>85</v>
      </c>
      <c r="L12" s="44">
        <v>451.6</v>
      </c>
      <c r="M12" s="44">
        <v>293.5</v>
      </c>
      <c r="N12" s="41">
        <v>782.3</v>
      </c>
      <c r="O12" s="45" t="s">
        <v>86</v>
      </c>
      <c r="P12" s="45" t="s">
        <v>87</v>
      </c>
      <c r="Q12" s="45" t="s">
        <v>88</v>
      </c>
      <c r="R12" s="45" t="s">
        <v>89</v>
      </c>
      <c r="S12" s="46">
        <f t="shared" si="18"/>
        <v>294249.2799807401</v>
      </c>
      <c r="T12" s="46">
        <f t="shared" si="0"/>
        <v>94.033388719397948</v>
      </c>
      <c r="U12" s="47">
        <f t="shared" si="19"/>
        <v>181255.65696723806</v>
      </c>
      <c r="V12" s="47">
        <f t="shared" si="1"/>
        <v>112993.62301350205</v>
      </c>
      <c r="W12" s="47">
        <f t="shared" si="20"/>
        <v>268840.57948284532</v>
      </c>
      <c r="X12" s="47">
        <f t="shared" si="2"/>
        <v>25408.700497894781</v>
      </c>
      <c r="Y12" s="48">
        <f t="shared" si="21"/>
        <v>280857.98864074005</v>
      </c>
      <c r="Z12" s="47">
        <f t="shared" si="3"/>
        <v>13391.291340000054</v>
      </c>
      <c r="AA12" s="48">
        <f t="shared" si="22"/>
        <v>294249.2799807401</v>
      </c>
      <c r="AB12" s="47">
        <f t="shared" si="4"/>
        <v>0</v>
      </c>
      <c r="AC12" s="47">
        <f t="shared" si="23"/>
        <v>151793.61485139688</v>
      </c>
      <c r="AD12" s="47">
        <f t="shared" si="24"/>
        <v>142455.66512934322</v>
      </c>
      <c r="AE12" s="47">
        <f t="shared" si="25"/>
        <v>48.50876097769298</v>
      </c>
      <c r="AF12" s="49">
        <f t="shared" si="26"/>
        <v>0.51586741303609118</v>
      </c>
      <c r="AG12" s="47">
        <f>IF(ISBLANK($D12),"",S12*_xlfn.XLOOKUP(Q12,DATA!$B$24:$B$25,DATA!$C$24:$C$25,"error",0,1)/1000)</f>
        <v>117.19360323072918</v>
      </c>
      <c r="AH12" s="47">
        <f>IF(ISBLANK($D12),"",V12*_xlfn.XLOOKUP(Q12,DATA!$B$24:$B$25,DATA!$C$24:$C$25,"error",0,1)/1000)</f>
        <v>45.0031001738176</v>
      </c>
      <c r="AI12" s="47">
        <f>IF(ISBLANK($D12),"",X12*_xlfn.XLOOKUP(Q12,DATA!$B$24:$B$25,DATA!$C$24:$C$25,"error",0,1)/1000)</f>
        <v>10.119777234301534</v>
      </c>
      <c r="AJ12" s="47">
        <f>IF(ISBLANK($D12),"",Z12*_xlfn.XLOOKUP(Q12,DATA!$B$24:$B$25,DATA!$C$24:$C$25,"error",0,1)/1000)</f>
        <v>5.3334835148952218</v>
      </c>
      <c r="AK12" s="47">
        <f>IF(ISBLANK($D12),"",AB12*_xlfn.XLOOKUP(Q12,DATA!$B$24:$B$25,DATA!$C$24:$C$25,"error",0,1)/1000)</f>
        <v>0</v>
      </c>
      <c r="AL12" s="47">
        <f t="shared" si="5"/>
        <v>60.456360923014358</v>
      </c>
      <c r="AM12" s="47">
        <f t="shared" si="6"/>
        <v>56.737242307714823</v>
      </c>
      <c r="AN12" s="47">
        <f t="shared" si="27"/>
        <v>3.9956156293070695</v>
      </c>
      <c r="AO12" s="47">
        <f t="shared" si="28"/>
        <v>1.5343421950066658</v>
      </c>
      <c r="AP12" s="47">
        <f t="shared" si="29"/>
        <v>0.34502514614960439</v>
      </c>
      <c r="AQ12" s="47">
        <f t="shared" si="30"/>
        <v>0.18184055702094107</v>
      </c>
      <c r="AR12" s="47">
        <f t="shared" si="31"/>
        <v>0</v>
      </c>
      <c r="AS12" s="47">
        <f t="shared" si="32"/>
        <v>2.0612078981772113</v>
      </c>
      <c r="AT12" s="47">
        <f t="shared" si="33"/>
        <v>1.9344077311298582</v>
      </c>
      <c r="AU12" s="47">
        <f t="shared" si="34"/>
        <v>0.21730729682691924</v>
      </c>
      <c r="AV12" s="47">
        <f t="shared" si="35"/>
        <v>8.3447404790085764E-2</v>
      </c>
      <c r="AW12" s="47">
        <f t="shared" si="36"/>
        <v>1.8764688299130989E-2</v>
      </c>
      <c r="AX12" s="47">
        <f t="shared" si="37"/>
        <v>9.8896599587520451E-3</v>
      </c>
      <c r="AY12" s="47">
        <f t="shared" si="38"/>
        <v>0</v>
      </c>
      <c r="AZ12" s="47">
        <f t="shared" si="39"/>
        <v>0.11210175304796879</v>
      </c>
      <c r="BA12" s="47">
        <f t="shared" si="40"/>
        <v>0.10520554377895044</v>
      </c>
      <c r="BB12" s="23">
        <f>IF(V12&gt;0,J12*DATA!$C$4,0)</f>
        <v>143318.5</v>
      </c>
      <c r="BC12" s="23">
        <f>IF(X12&gt;0,N12*_xlfn.XLOOKUP(Kaišiadorys!O12,DATA!$B$5:$B$6,DATA!$C$5:$C$6,"error",0,1),0)</f>
        <v>66495.5</v>
      </c>
      <c r="BD12" s="23">
        <f>IF(Z12&gt;0,(L12-M12)*DATA!$C$7,"0,00 ")</f>
        <v>23715.000000000004</v>
      </c>
      <c r="BE12" s="23">
        <f>IF(G12="basement",D12*DATA!$C$8,IF(G12="ground",0,"error"))</f>
        <v>31292</v>
      </c>
      <c r="BF12" s="23">
        <f t="shared" si="41"/>
        <v>264821</v>
      </c>
      <c r="BG12" s="23">
        <v>1.27</v>
      </c>
      <c r="BH12" s="23">
        <v>1.7126550044286983</v>
      </c>
      <c r="BI12" s="23">
        <v>0.87</v>
      </c>
      <c r="BJ12" s="23">
        <v>0.85</v>
      </c>
      <c r="BK12" s="23">
        <f t="shared" si="42"/>
        <v>0.21120350109409192</v>
      </c>
      <c r="BL12" s="23">
        <f t="shared" si="43"/>
        <v>0.17894736842105263</v>
      </c>
      <c r="BM12" s="5">
        <v>1.1000000000000001</v>
      </c>
      <c r="BN12" s="5">
        <f t="shared" si="44"/>
        <v>0.87</v>
      </c>
      <c r="BO12" s="50"/>
      <c r="BP12" s="48">
        <f t="shared" si="7"/>
        <v>13690.25</v>
      </c>
      <c r="BQ12" s="51">
        <f t="shared" si="8"/>
        <v>5</v>
      </c>
      <c r="BR12" s="47">
        <f t="shared" si="45"/>
        <v>4380.88</v>
      </c>
      <c r="BS12" s="46">
        <f t="shared" si="9"/>
        <v>17.5</v>
      </c>
      <c r="BT12" s="46">
        <f t="shared" si="46"/>
        <v>10952.2</v>
      </c>
      <c r="BU12" s="46">
        <f t="shared" si="10"/>
        <v>255.33606385000004</v>
      </c>
      <c r="BV12" s="46">
        <f t="shared" si="11"/>
        <v>157.28536703161927</v>
      </c>
      <c r="BW12" s="46">
        <f t="shared" si="12"/>
        <v>233.28755595526317</v>
      </c>
      <c r="BX12" s="46">
        <f t="shared" si="13"/>
        <v>243.71571385000004</v>
      </c>
      <c r="BY12" s="46">
        <f t="shared" si="14"/>
        <v>255.33606385000004</v>
      </c>
      <c r="BZ12" s="46">
        <f t="shared" si="15"/>
        <v>294249.2799807401</v>
      </c>
      <c r="CA12" s="46">
        <f t="shared" si="15"/>
        <v>181255.65696723806</v>
      </c>
      <c r="CB12" s="46">
        <f t="shared" si="15"/>
        <v>268840.57948284532</v>
      </c>
      <c r="CC12" s="46">
        <f t="shared" si="15"/>
        <v>280857.98864074005</v>
      </c>
      <c r="CD12" s="46">
        <f t="shared" si="15"/>
        <v>294249.2799807401</v>
      </c>
    </row>
    <row r="13" spans="1:82" s="52" customFormat="1" ht="15" customHeight="1" x14ac:dyDescent="0.35">
      <c r="A13" s="39">
        <v>10</v>
      </c>
      <c r="B13" s="40" t="s">
        <v>82</v>
      </c>
      <c r="C13" s="40" t="s">
        <v>100</v>
      </c>
      <c r="D13" s="41">
        <v>838.4</v>
      </c>
      <c r="E13" s="41">
        <f t="shared" si="16"/>
        <v>3353.6000000000004</v>
      </c>
      <c r="F13" s="41">
        <v>154.19999999999999</v>
      </c>
      <c r="G13" s="42" t="s">
        <v>84</v>
      </c>
      <c r="H13" s="43">
        <v>5</v>
      </c>
      <c r="I13" s="44">
        <v>17.5</v>
      </c>
      <c r="J13" s="41">
        <f t="shared" si="17"/>
        <v>2158.8000000000002</v>
      </c>
      <c r="K13" s="42" t="s">
        <v>85</v>
      </c>
      <c r="L13" s="44">
        <v>539.70000000000005</v>
      </c>
      <c r="M13" s="44">
        <v>512.70000000000005</v>
      </c>
      <c r="N13" s="41">
        <v>838.4</v>
      </c>
      <c r="O13" s="45" t="s">
        <v>86</v>
      </c>
      <c r="P13" s="45" t="s">
        <v>87</v>
      </c>
      <c r="Q13" s="45" t="s">
        <v>88</v>
      </c>
      <c r="R13" s="45" t="s">
        <v>89</v>
      </c>
      <c r="S13" s="46">
        <f t="shared" si="18"/>
        <v>293699.01007552003</v>
      </c>
      <c r="T13" s="46">
        <f t="shared" si="0"/>
        <v>87.577233443320608</v>
      </c>
      <c r="U13" s="47">
        <f t="shared" si="19"/>
        <v>183067.85521065179</v>
      </c>
      <c r="V13" s="47">
        <f t="shared" si="1"/>
        <v>110631.15486486824</v>
      </c>
      <c r="W13" s="47">
        <f t="shared" si="20"/>
        <v>266468.21051341482</v>
      </c>
      <c r="X13" s="47">
        <f t="shared" si="2"/>
        <v>27230.79956210521</v>
      </c>
      <c r="Y13" s="48">
        <f t="shared" si="21"/>
        <v>291412.07227552001</v>
      </c>
      <c r="Z13" s="47">
        <f t="shared" si="3"/>
        <v>2286.9378000000142</v>
      </c>
      <c r="AA13" s="48">
        <f t="shared" si="22"/>
        <v>293699.01007552003</v>
      </c>
      <c r="AB13" s="47">
        <f t="shared" si="4"/>
        <v>0</v>
      </c>
      <c r="AC13" s="47">
        <f t="shared" si="23"/>
        <v>140148.89222697346</v>
      </c>
      <c r="AD13" s="47">
        <f t="shared" si="24"/>
        <v>153550.11784854656</v>
      </c>
      <c r="AE13" s="47">
        <f t="shared" si="25"/>
        <v>41.790580936001149</v>
      </c>
      <c r="AF13" s="49">
        <f t="shared" si="26"/>
        <v>0.47718544298442278</v>
      </c>
      <c r="AG13" s="47">
        <f>IF(ISBLANK($D13),"",S13*_xlfn.XLOOKUP(Q13,DATA!$B$24:$B$25,DATA!$C$24:$C$25,"error",0,1)/1000)</f>
        <v>116.97444173287813</v>
      </c>
      <c r="AH13" s="47">
        <f>IF(ISBLANK($D13),"",V13*_xlfn.XLOOKUP(Q13,DATA!$B$24:$B$25,DATA!$C$24:$C$25,"error",0,1)/1000)</f>
        <v>44.062176359579723</v>
      </c>
      <c r="AI13" s="47">
        <f>IF(ISBLANK($D13),"",X13*_xlfn.XLOOKUP(Q13,DATA!$B$24:$B$25,DATA!$C$24:$C$25,"error",0,1)/1000)</f>
        <v>10.845482849595264</v>
      </c>
      <c r="AJ13" s="47">
        <f>IF(ISBLANK($D13),"",Z13*_xlfn.XLOOKUP(Q13,DATA!$B$24:$B$25,DATA!$C$24:$C$25,"error",0,1)/1000)</f>
        <v>0.91084158698400575</v>
      </c>
      <c r="AK13" s="47">
        <f>IF(ISBLANK($D13),"",AB13*_xlfn.XLOOKUP(Q13,DATA!$B$24:$B$25,DATA!$C$24:$C$25,"error",0,1)/1000)</f>
        <v>0</v>
      </c>
      <c r="AL13" s="47">
        <f t="shared" si="5"/>
        <v>55.818500796158993</v>
      </c>
      <c r="AM13" s="47">
        <f t="shared" si="6"/>
        <v>61.155940936719141</v>
      </c>
      <c r="AN13" s="47">
        <f t="shared" si="27"/>
        <v>3.9881435055561516</v>
      </c>
      <c r="AO13" s="47">
        <f t="shared" si="28"/>
        <v>1.5022622026306804</v>
      </c>
      <c r="AP13" s="47">
        <f t="shared" si="29"/>
        <v>0.36976745817694906</v>
      </c>
      <c r="AQ13" s="47">
        <f t="shared" si="30"/>
        <v>3.1054364576631372E-2</v>
      </c>
      <c r="AR13" s="47">
        <f t="shared" si="31"/>
        <v>0</v>
      </c>
      <c r="AS13" s="47">
        <f t="shared" si="32"/>
        <v>1.9030840253842607</v>
      </c>
      <c r="AT13" s="47">
        <f t="shared" si="33"/>
        <v>2.0850594801718909</v>
      </c>
      <c r="AU13" s="47">
        <f t="shared" si="34"/>
        <v>0.21690091464091557</v>
      </c>
      <c r="AV13" s="47">
        <f t="shared" si="35"/>
        <v>8.1702688312774732E-2</v>
      </c>
      <c r="AW13" s="47">
        <f t="shared" si="36"/>
        <v>2.0110334488037021E-2</v>
      </c>
      <c r="AX13" s="47">
        <f t="shared" si="37"/>
        <v>1.6889362358400112E-3</v>
      </c>
      <c r="AY13" s="47">
        <f t="shared" si="38"/>
        <v>0</v>
      </c>
      <c r="AZ13" s="47">
        <f t="shared" si="39"/>
        <v>0.10350195903665176</v>
      </c>
      <c r="BA13" s="47">
        <f t="shared" si="40"/>
        <v>0.11339895560426382</v>
      </c>
      <c r="BB13" s="23">
        <f>IF(V13&gt;0,J13*DATA!$C$4,0)</f>
        <v>140322</v>
      </c>
      <c r="BC13" s="23">
        <f>IF(X13&gt;0,N13*_xlfn.XLOOKUP(Kaišiadorys!O13,DATA!$B$5:$B$6,DATA!$C$5:$C$6,"error",0,1),0)</f>
        <v>71264</v>
      </c>
      <c r="BD13" s="23">
        <f>IF(Z13&gt;0,(L13-M13)*DATA!$C$7,"0,00 ")</f>
        <v>4050</v>
      </c>
      <c r="BE13" s="23">
        <f>IF(G13="basement",D13*DATA!$C$8,IF(G13="ground",0,"error"))</f>
        <v>33536</v>
      </c>
      <c r="BF13" s="23">
        <f t="shared" si="41"/>
        <v>249172</v>
      </c>
      <c r="BG13" s="23">
        <v>1.27</v>
      </c>
      <c r="BH13" s="23">
        <v>1.1875486381322959</v>
      </c>
      <c r="BI13" s="23">
        <v>0.87</v>
      </c>
      <c r="BJ13" s="23">
        <v>0.85</v>
      </c>
      <c r="BK13" s="23">
        <f t="shared" si="42"/>
        <v>0.21120350109409192</v>
      </c>
      <c r="BL13" s="23">
        <f t="shared" si="43"/>
        <v>0.17894736842105263</v>
      </c>
      <c r="BM13" s="5">
        <v>1.1000000000000001</v>
      </c>
      <c r="BN13" s="5">
        <f t="shared" si="44"/>
        <v>0.87</v>
      </c>
      <c r="BO13" s="50"/>
      <c r="BP13" s="48">
        <f t="shared" si="7"/>
        <v>14672</v>
      </c>
      <c r="BQ13" s="51">
        <f t="shared" si="8"/>
        <v>5</v>
      </c>
      <c r="BR13" s="47">
        <f t="shared" si="45"/>
        <v>4695.04</v>
      </c>
      <c r="BS13" s="46">
        <f t="shared" si="9"/>
        <v>17.5</v>
      </c>
      <c r="BT13" s="46">
        <f t="shared" si="46"/>
        <v>11737.6</v>
      </c>
      <c r="BU13" s="46">
        <f t="shared" si="10"/>
        <v>254.85856480000001</v>
      </c>
      <c r="BV13" s="46">
        <f t="shared" si="11"/>
        <v>158.85790976280092</v>
      </c>
      <c r="BW13" s="46">
        <f t="shared" si="12"/>
        <v>231.22892269473689</v>
      </c>
      <c r="BX13" s="46">
        <f t="shared" si="13"/>
        <v>252.87406480000001</v>
      </c>
      <c r="BY13" s="46">
        <f t="shared" si="14"/>
        <v>254.85856480000001</v>
      </c>
      <c r="BZ13" s="46">
        <f t="shared" si="15"/>
        <v>293699.01007552003</v>
      </c>
      <c r="CA13" s="46">
        <f t="shared" si="15"/>
        <v>183067.85521065179</v>
      </c>
      <c r="CB13" s="46">
        <f t="shared" si="15"/>
        <v>266468.21051341482</v>
      </c>
      <c r="CC13" s="46">
        <f t="shared" si="15"/>
        <v>291412.07227552001</v>
      </c>
      <c r="CD13" s="46">
        <f t="shared" si="15"/>
        <v>293699.01007552003</v>
      </c>
    </row>
    <row r="14" spans="1:82" s="52" customFormat="1" ht="15" customHeight="1" x14ac:dyDescent="0.35">
      <c r="A14" s="39">
        <v>11</v>
      </c>
      <c r="B14" s="40" t="s">
        <v>82</v>
      </c>
      <c r="C14" s="40" t="s">
        <v>101</v>
      </c>
      <c r="D14" s="41">
        <v>492</v>
      </c>
      <c r="E14" s="41">
        <f t="shared" si="16"/>
        <v>1968</v>
      </c>
      <c r="F14" s="41">
        <v>106.8</v>
      </c>
      <c r="G14" s="42" t="s">
        <v>91</v>
      </c>
      <c r="H14" s="43">
        <v>5</v>
      </c>
      <c r="I14" s="44">
        <v>17.5</v>
      </c>
      <c r="J14" s="41">
        <f t="shared" si="17"/>
        <v>1574.4</v>
      </c>
      <c r="K14" s="42" t="s">
        <v>85</v>
      </c>
      <c r="L14" s="44">
        <v>294.60000000000002</v>
      </c>
      <c r="M14" s="44">
        <v>279.3</v>
      </c>
      <c r="N14" s="41">
        <v>591</v>
      </c>
      <c r="O14" s="45" t="s">
        <v>86</v>
      </c>
      <c r="P14" s="45" t="s">
        <v>87</v>
      </c>
      <c r="Q14" s="45" t="s">
        <v>88</v>
      </c>
      <c r="R14" s="45" t="s">
        <v>89</v>
      </c>
      <c r="S14" s="46">
        <f t="shared" si="18"/>
        <v>192486.78714720006</v>
      </c>
      <c r="T14" s="46">
        <f t="shared" si="0"/>
        <v>97.808326802439055</v>
      </c>
      <c r="U14" s="47">
        <f t="shared" si="19"/>
        <v>111804.14391056457</v>
      </c>
      <c r="V14" s="47">
        <f t="shared" si="1"/>
        <v>80682.643236635486</v>
      </c>
      <c r="W14" s="47">
        <f t="shared" si="20"/>
        <v>173291.41197877898</v>
      </c>
      <c r="X14" s="47">
        <f t="shared" si="2"/>
        <v>19195.375168421073</v>
      </c>
      <c r="Y14" s="48">
        <f t="shared" si="21"/>
        <v>191190.85572720005</v>
      </c>
      <c r="Z14" s="47">
        <f t="shared" si="3"/>
        <v>1295.9314200000081</v>
      </c>
      <c r="AA14" s="48">
        <f t="shared" si="22"/>
        <v>192486.78714720006</v>
      </c>
      <c r="AB14" s="47">
        <f t="shared" si="4"/>
        <v>0</v>
      </c>
      <c r="AC14" s="47">
        <f t="shared" si="23"/>
        <v>101173.94982505657</v>
      </c>
      <c r="AD14" s="47">
        <f t="shared" si="24"/>
        <v>91312.837322143489</v>
      </c>
      <c r="AE14" s="47">
        <f t="shared" si="25"/>
        <v>51.409527350130368</v>
      </c>
      <c r="AF14" s="49">
        <f t="shared" si="26"/>
        <v>0.52561503739831239</v>
      </c>
      <c r="AG14" s="47">
        <f>IF(ISBLANK($D14),"",S14*_xlfn.XLOOKUP(Q14,DATA!$B$24:$B$25,DATA!$C$24:$C$25,"error",0,1)/1000)</f>
        <v>76.663637584986844</v>
      </c>
      <c r="AH14" s="47">
        <f>IF(ISBLANK($D14),"",V14*_xlfn.XLOOKUP(Q14,DATA!$B$24:$B$25,DATA!$C$24:$C$25,"error",0,1)/1000)</f>
        <v>32.134283148287182</v>
      </c>
      <c r="AI14" s="47">
        <f>IF(ISBLANK($D14),"",X14*_xlfn.XLOOKUP(Q14,DATA!$B$24:$B$25,DATA!$C$24:$C$25,"error",0,1)/1000)</f>
        <v>7.6451340220787447</v>
      </c>
      <c r="AJ14" s="47">
        <f>IF(ISBLANK($D14),"",Z14*_xlfn.XLOOKUP(Q14,DATA!$B$24:$B$25,DATA!$C$24:$C$25,"error",0,1)/1000)</f>
        <v>0.51614356595760325</v>
      </c>
      <c r="AK14" s="47">
        <f>IF(ISBLANK($D14),"",AB14*_xlfn.XLOOKUP(Q14,DATA!$B$24:$B$25,DATA!$C$24:$C$25,"error",0,1)/1000)</f>
        <v>0</v>
      </c>
      <c r="AL14" s="47">
        <f t="shared" si="5"/>
        <v>40.29556073632353</v>
      </c>
      <c r="AM14" s="47">
        <f t="shared" si="6"/>
        <v>36.368076848663314</v>
      </c>
      <c r="AN14" s="47">
        <f t="shared" si="27"/>
        <v>2.6137811287449773</v>
      </c>
      <c r="AO14" s="47">
        <f t="shared" si="28"/>
        <v>1.0955908893004191</v>
      </c>
      <c r="AP14" s="47">
        <f t="shared" si="29"/>
        <v>0.26065430317578425</v>
      </c>
      <c r="AQ14" s="47">
        <f t="shared" si="30"/>
        <v>1.7597473260091111E-2</v>
      </c>
      <c r="AR14" s="47">
        <f t="shared" si="31"/>
        <v>0</v>
      </c>
      <c r="AS14" s="47">
        <f t="shared" si="32"/>
        <v>1.3738426657362945</v>
      </c>
      <c r="AT14" s="47">
        <f t="shared" si="33"/>
        <v>1.2399384630086827</v>
      </c>
      <c r="AU14" s="47">
        <f t="shared" si="34"/>
        <v>0.14215424211945224</v>
      </c>
      <c r="AV14" s="47">
        <f t="shared" si="35"/>
        <v>5.9585284639444423E-2</v>
      </c>
      <c r="AW14" s="47">
        <f t="shared" si="36"/>
        <v>1.4176058781524231E-2</v>
      </c>
      <c r="AX14" s="47">
        <f t="shared" si="37"/>
        <v>9.5706386697600636E-4</v>
      </c>
      <c r="AY14" s="47">
        <f t="shared" si="38"/>
        <v>0</v>
      </c>
      <c r="AZ14" s="47">
        <f t="shared" si="39"/>
        <v>7.4718407287944655E-2</v>
      </c>
      <c r="BA14" s="47">
        <f t="shared" si="40"/>
        <v>6.7435834831507585E-2</v>
      </c>
      <c r="BB14" s="23">
        <f>IF(V14&gt;0,J14*DATA!$C$4,0)</f>
        <v>102336</v>
      </c>
      <c r="BC14" s="23">
        <f>IF(X14&gt;0,N14*_xlfn.XLOOKUP(Kaišiadorys!O14,DATA!$B$5:$B$6,DATA!$C$5:$C$6,"error",0,1),0)</f>
        <v>50235</v>
      </c>
      <c r="BD14" s="23">
        <f>IF(Z14&gt;0,(L14-M14)*DATA!$C$7,"0,00 ")</f>
        <v>2295.0000000000018</v>
      </c>
      <c r="BE14" s="23">
        <f>IF(G14="basement",D14*DATA!$C$8,IF(G14="ground",0,"error"))</f>
        <v>0</v>
      </c>
      <c r="BF14" s="23">
        <f t="shared" si="41"/>
        <v>154866</v>
      </c>
      <c r="BG14" s="23">
        <v>1.27</v>
      </c>
      <c r="BH14" s="23">
        <v>1.1908859470468431</v>
      </c>
      <c r="BI14" s="23">
        <v>0.71</v>
      </c>
      <c r="BJ14" s="23">
        <v>0.85</v>
      </c>
      <c r="BK14" s="23">
        <f t="shared" si="42"/>
        <v>0.21120350109409192</v>
      </c>
      <c r="BL14" s="23">
        <f t="shared" si="43"/>
        <v>0.17894736842105263</v>
      </c>
      <c r="BM14" s="5">
        <v>1.1000000000000001</v>
      </c>
      <c r="BN14" s="5">
        <f t="shared" si="44"/>
        <v>0.71</v>
      </c>
      <c r="BO14" s="50"/>
      <c r="BP14" s="48">
        <f t="shared" si="7"/>
        <v>8610</v>
      </c>
      <c r="BQ14" s="51">
        <f t="shared" si="8"/>
        <v>5</v>
      </c>
      <c r="BR14" s="47">
        <f t="shared" si="45"/>
        <v>2755.2000000000003</v>
      </c>
      <c r="BS14" s="46">
        <f t="shared" si="9"/>
        <v>17.5</v>
      </c>
      <c r="BT14" s="46">
        <f t="shared" si="46"/>
        <v>6888</v>
      </c>
      <c r="BU14" s="46">
        <f t="shared" si="10"/>
        <v>167.03122800000003</v>
      </c>
      <c r="BV14" s="46">
        <f t="shared" si="11"/>
        <v>97.018521269146618</v>
      </c>
      <c r="BW14" s="46">
        <f t="shared" si="12"/>
        <v>150.37435957894738</v>
      </c>
      <c r="BX14" s="46">
        <f t="shared" si="13"/>
        <v>165.90667800000003</v>
      </c>
      <c r="BY14" s="46">
        <f t="shared" si="14"/>
        <v>167.03122800000003</v>
      </c>
      <c r="BZ14" s="46">
        <f t="shared" si="15"/>
        <v>192486.78714720006</v>
      </c>
      <c r="CA14" s="46">
        <f t="shared" si="15"/>
        <v>111804.14391056457</v>
      </c>
      <c r="CB14" s="46">
        <f t="shared" si="15"/>
        <v>173291.41197877898</v>
      </c>
      <c r="CC14" s="46">
        <f t="shared" si="15"/>
        <v>191190.85572720005</v>
      </c>
      <c r="CD14" s="46">
        <f t="shared" si="15"/>
        <v>192486.78714720006</v>
      </c>
    </row>
    <row r="15" spans="1:82" s="52" customFormat="1" ht="15" customHeight="1" x14ac:dyDescent="0.35">
      <c r="A15" s="39">
        <v>12</v>
      </c>
      <c r="B15" s="40" t="s">
        <v>82</v>
      </c>
      <c r="C15" s="40" t="s">
        <v>102</v>
      </c>
      <c r="D15" s="41">
        <v>247.95</v>
      </c>
      <c r="E15" s="41">
        <f t="shared" si="16"/>
        <v>396.72</v>
      </c>
      <c r="F15" s="41">
        <v>75</v>
      </c>
      <c r="G15" s="42" t="s">
        <v>91</v>
      </c>
      <c r="H15" s="43">
        <v>2</v>
      </c>
      <c r="I15" s="44">
        <v>8.5</v>
      </c>
      <c r="J15" s="41">
        <f t="shared" si="17"/>
        <v>574.44000000000005</v>
      </c>
      <c r="K15" s="42" t="s">
        <v>85</v>
      </c>
      <c r="L15" s="44">
        <v>63.06</v>
      </c>
      <c r="M15" s="44">
        <v>63.06</v>
      </c>
      <c r="N15" s="41">
        <v>348.81</v>
      </c>
      <c r="O15" s="45" t="s">
        <v>93</v>
      </c>
      <c r="P15" s="45" t="s">
        <v>87</v>
      </c>
      <c r="Q15" s="45" t="s">
        <v>88</v>
      </c>
      <c r="R15" s="45" t="s">
        <v>89</v>
      </c>
      <c r="S15" s="46">
        <f t="shared" si="18"/>
        <v>68132.144197530011</v>
      </c>
      <c r="T15" s="46">
        <f t="shared" si="0"/>
        <v>171.73861715449186</v>
      </c>
      <c r="U15" s="47">
        <f t="shared" si="19"/>
        <v>38694.048681236258</v>
      </c>
      <c r="V15" s="47">
        <f t="shared" si="1"/>
        <v>29438.095516293753</v>
      </c>
      <c r="W15" s="47">
        <f t="shared" si="20"/>
        <v>57208.796285130011</v>
      </c>
      <c r="X15" s="47">
        <f t="shared" si="2"/>
        <v>10923.3479124</v>
      </c>
      <c r="Y15" s="48">
        <f t="shared" si="21"/>
        <v>68132.144197530011</v>
      </c>
      <c r="Z15" s="47">
        <f t="shared" si="3"/>
        <v>0</v>
      </c>
      <c r="AA15" s="48">
        <f t="shared" si="22"/>
        <v>68132.144197530011</v>
      </c>
      <c r="AB15" s="47">
        <f t="shared" si="4"/>
        <v>0</v>
      </c>
      <c r="AC15" s="47">
        <f t="shared" si="23"/>
        <v>40361.443428693754</v>
      </c>
      <c r="AD15" s="47">
        <f t="shared" si="24"/>
        <v>27770.700768836257</v>
      </c>
      <c r="AE15" s="47">
        <f t="shared" si="25"/>
        <v>101.73785901566281</v>
      </c>
      <c r="AF15" s="49">
        <f t="shared" si="26"/>
        <v>0.59239943060763056</v>
      </c>
      <c r="AG15" s="47">
        <f>IF(ISBLANK($D15),"",S15*_xlfn.XLOOKUP(Q15,DATA!$B$24:$B$25,DATA!$C$24:$C$25,"error",0,1)/1000)</f>
        <v>27.135670390992253</v>
      </c>
      <c r="AH15" s="47">
        <f>IF(ISBLANK($D15),"",V15*_xlfn.XLOOKUP(Q15,DATA!$B$24:$B$25,DATA!$C$24:$C$25,"error",0,1)/1000)</f>
        <v>11.724604682229478</v>
      </c>
      <c r="AI15" s="47">
        <f>IF(ISBLANK($D15),"",X15*_xlfn.XLOOKUP(Q15,DATA!$B$24:$B$25,DATA!$C$24:$C$25,"error",0,1)/1000)</f>
        <v>4.3505510065506723</v>
      </c>
      <c r="AJ15" s="47">
        <f>IF(ISBLANK($D15),"",Z15*_xlfn.XLOOKUP(Q15,DATA!$B$24:$B$25,DATA!$C$24:$C$25,"error",0,1)/1000)</f>
        <v>0</v>
      </c>
      <c r="AK15" s="47">
        <f>IF(ISBLANK($D15),"",AB15*_xlfn.XLOOKUP(Q15,DATA!$B$24:$B$25,DATA!$C$24:$C$25,"error",0,1)/1000)</f>
        <v>0</v>
      </c>
      <c r="AL15" s="47">
        <f t="shared" si="5"/>
        <v>16.07515568878015</v>
      </c>
      <c r="AM15" s="47">
        <f t="shared" si="6"/>
        <v>11.060514702212103</v>
      </c>
      <c r="AN15" s="47">
        <f t="shared" si="27"/>
        <v>0.92516746423873153</v>
      </c>
      <c r="AO15" s="47">
        <f t="shared" si="28"/>
        <v>0.39974036486898679</v>
      </c>
      <c r="AP15" s="47">
        <f t="shared" si="29"/>
        <v>0.14832831416274317</v>
      </c>
      <c r="AQ15" s="47">
        <f t="shared" si="30"/>
        <v>0</v>
      </c>
      <c r="AR15" s="47">
        <f t="shared" si="31"/>
        <v>0</v>
      </c>
      <c r="AS15" s="47">
        <f t="shared" si="32"/>
        <v>0.54806867903172996</v>
      </c>
      <c r="AT15" s="47">
        <f t="shared" si="33"/>
        <v>0.37709878520700157</v>
      </c>
      <c r="AU15" s="47">
        <f t="shared" si="34"/>
        <v>5.0316561806221613E-2</v>
      </c>
      <c r="AV15" s="47">
        <f t="shared" si="35"/>
        <v>2.1740454083004606E-2</v>
      </c>
      <c r="AW15" s="47">
        <f t="shared" si="36"/>
        <v>8.0670484811347226E-3</v>
      </c>
      <c r="AX15" s="47">
        <f t="shared" si="37"/>
        <v>0</v>
      </c>
      <c r="AY15" s="47">
        <f t="shared" si="38"/>
        <v>0</v>
      </c>
      <c r="AZ15" s="47">
        <f t="shared" si="39"/>
        <v>2.9807502564139329E-2</v>
      </c>
      <c r="BA15" s="47">
        <f t="shared" si="40"/>
        <v>2.0509059242082284E-2</v>
      </c>
      <c r="BB15" s="23">
        <f>IF(V15&gt;0,J15*DATA!$C$4,0)</f>
        <v>37338.600000000006</v>
      </c>
      <c r="BC15" s="23">
        <f>IF(X15&gt;0,N15*_xlfn.XLOOKUP(Kaišiadorys!O15,DATA!$B$5:$B$6,DATA!$C$5:$C$6,"error",0,1),0)</f>
        <v>16742.88</v>
      </c>
      <c r="BD15" s="23" t="str">
        <f>IF(Z15&gt;0,(L15-M15)*DATA!$C$7,"0,00 ")</f>
        <v xml:space="preserve">0,00 </v>
      </c>
      <c r="BE15" s="23">
        <f>IF(G15="basement",D15*DATA!$C$8,IF(G15="ground",0,"error"))</f>
        <v>0</v>
      </c>
      <c r="BF15" s="23">
        <f t="shared" si="41"/>
        <v>54081.48000000001</v>
      </c>
      <c r="BG15" s="23">
        <v>1.27</v>
      </c>
      <c r="BH15" s="23">
        <v>1.1000000000000001</v>
      </c>
      <c r="BI15" s="23">
        <v>0.81</v>
      </c>
      <c r="BJ15" s="23">
        <v>0.85</v>
      </c>
      <c r="BK15" s="23">
        <f t="shared" si="42"/>
        <v>0.21120350109409192</v>
      </c>
      <c r="BL15" s="23">
        <f t="shared" si="43"/>
        <v>0.20298507462686566</v>
      </c>
      <c r="BM15" s="5">
        <v>1.1000000000000001</v>
      </c>
      <c r="BN15" s="5">
        <f t="shared" si="44"/>
        <v>0.81</v>
      </c>
      <c r="BO15" s="50"/>
      <c r="BP15" s="48">
        <f t="shared" si="7"/>
        <v>2107.5749999999998</v>
      </c>
      <c r="BQ15" s="51">
        <f t="shared" si="8"/>
        <v>2</v>
      </c>
      <c r="BR15" s="47">
        <f t="shared" si="45"/>
        <v>674.42399999999998</v>
      </c>
      <c r="BS15" s="46">
        <f t="shared" si="9"/>
        <v>8.5</v>
      </c>
      <c r="BT15" s="46">
        <f t="shared" si="46"/>
        <v>1601.7569999999998</v>
      </c>
      <c r="BU15" s="46">
        <f t="shared" si="10"/>
        <v>59.121957825000003</v>
      </c>
      <c r="BV15" s="46">
        <f t="shared" si="11"/>
        <v>33.576925270076586</v>
      </c>
      <c r="BW15" s="46">
        <f t="shared" si="12"/>
        <v>49.64317622798508</v>
      </c>
      <c r="BX15" s="46">
        <f t="shared" si="13"/>
        <v>59.121957825000003</v>
      </c>
      <c r="BY15" s="46">
        <f t="shared" si="14"/>
        <v>59.121957825000003</v>
      </c>
      <c r="BZ15" s="46">
        <f t="shared" si="15"/>
        <v>68132.144197530011</v>
      </c>
      <c r="CA15" s="46">
        <f t="shared" si="15"/>
        <v>38694.048681236258</v>
      </c>
      <c r="CB15" s="46">
        <f t="shared" si="15"/>
        <v>57208.796285130011</v>
      </c>
      <c r="CC15" s="46">
        <f t="shared" si="15"/>
        <v>68132.144197530011</v>
      </c>
      <c r="CD15" s="46">
        <f t="shared" si="15"/>
        <v>68132.144197530011</v>
      </c>
    </row>
    <row r="16" spans="1:82" s="52" customFormat="1" ht="15" customHeight="1" x14ac:dyDescent="0.35">
      <c r="A16" s="39">
        <v>13</v>
      </c>
      <c r="B16" s="40" t="s">
        <v>82</v>
      </c>
      <c r="C16" s="40" t="s">
        <v>103</v>
      </c>
      <c r="D16" s="41">
        <v>244.7</v>
      </c>
      <c r="E16" s="41">
        <f t="shared" si="16"/>
        <v>587.28</v>
      </c>
      <c r="F16" s="41">
        <v>73</v>
      </c>
      <c r="G16" s="42" t="s">
        <v>84</v>
      </c>
      <c r="H16" s="43">
        <v>3</v>
      </c>
      <c r="I16" s="44">
        <v>11.25</v>
      </c>
      <c r="J16" s="41">
        <f t="shared" si="17"/>
        <v>699.75</v>
      </c>
      <c r="K16" s="42" t="s">
        <v>87</v>
      </c>
      <c r="L16" s="44">
        <v>121.5</v>
      </c>
      <c r="M16" s="44">
        <v>121.5</v>
      </c>
      <c r="N16" s="41">
        <v>476.4</v>
      </c>
      <c r="O16" s="45" t="s">
        <v>93</v>
      </c>
      <c r="P16" s="45" t="s">
        <v>87</v>
      </c>
      <c r="Q16" s="45" t="s">
        <v>88</v>
      </c>
      <c r="R16" s="45" t="s">
        <v>89</v>
      </c>
      <c r="S16" s="46">
        <f t="shared" si="18"/>
        <v>87000.612242880015</v>
      </c>
      <c r="T16" s="46">
        <f t="shared" si="0"/>
        <v>148.14162280833676</v>
      </c>
      <c r="U16" s="47">
        <f t="shared" si="19"/>
        <v>87000.612242880015</v>
      </c>
      <c r="V16" s="47">
        <f t="shared" si="1"/>
        <v>0</v>
      </c>
      <c r="W16" s="47">
        <f t="shared" si="20"/>
        <v>72081.650786880011</v>
      </c>
      <c r="X16" s="47">
        <f t="shared" si="2"/>
        <v>14918.961456000005</v>
      </c>
      <c r="Y16" s="48">
        <f t="shared" si="21"/>
        <v>87000.612242880015</v>
      </c>
      <c r="Z16" s="47">
        <f t="shared" si="3"/>
        <v>0</v>
      </c>
      <c r="AA16" s="48">
        <f t="shared" si="22"/>
        <v>87000.612242880015</v>
      </c>
      <c r="AB16" s="47">
        <f t="shared" si="4"/>
        <v>0</v>
      </c>
      <c r="AC16" s="47">
        <f t="shared" si="23"/>
        <v>14918.961456000005</v>
      </c>
      <c r="AD16" s="47">
        <f t="shared" si="24"/>
        <v>72081.650786880011</v>
      </c>
      <c r="AE16" s="47">
        <f t="shared" si="25"/>
        <v>25.403489742541897</v>
      </c>
      <c r="AF16" s="49">
        <f t="shared" si="26"/>
        <v>0.17148110882657552</v>
      </c>
      <c r="AG16" s="47">
        <f>IF(ISBLANK($D16),"",S16*_xlfn.XLOOKUP(Q16,DATA!$B$24:$B$25,DATA!$C$24:$C$25,"error",0,1)/1000)</f>
        <v>34.650603844094256</v>
      </c>
      <c r="AH16" s="47">
        <f>IF(ISBLANK($D16),"",V16*_xlfn.XLOOKUP(Q16,DATA!$B$24:$B$25,DATA!$C$24:$C$25,"error",0,1)/1000)</f>
        <v>0</v>
      </c>
      <c r="AI16" s="47">
        <f>IF(ISBLANK($D16),"",X16*_xlfn.XLOOKUP(Q16,DATA!$B$24:$B$25,DATA!$C$24:$C$25,"error",0,1)/1000)</f>
        <v>5.9419239686956828</v>
      </c>
      <c r="AJ16" s="47">
        <f>IF(ISBLANK($D16),"",Z16*_xlfn.XLOOKUP(Q16,DATA!$B$24:$B$25,DATA!$C$24:$C$25,"error",0,1)/1000)</f>
        <v>0</v>
      </c>
      <c r="AK16" s="47">
        <f>IF(ISBLANK($D16),"",AB16*_xlfn.XLOOKUP(Q16,DATA!$B$24:$B$25,DATA!$C$24:$C$25,"error",0,1)/1000)</f>
        <v>0</v>
      </c>
      <c r="AL16" s="47">
        <f t="shared" si="5"/>
        <v>5.9419239686956828</v>
      </c>
      <c r="AM16" s="47">
        <f t="shared" si="6"/>
        <v>28.708679875398573</v>
      </c>
      <c r="AN16" s="47">
        <f t="shared" si="27"/>
        <v>1.1813826904170799</v>
      </c>
      <c r="AO16" s="47">
        <f t="shared" si="28"/>
        <v>0</v>
      </c>
      <c r="AP16" s="47">
        <f t="shared" si="29"/>
        <v>0.20258481370124384</v>
      </c>
      <c r="AQ16" s="47">
        <f t="shared" si="30"/>
        <v>0</v>
      </c>
      <c r="AR16" s="47">
        <f t="shared" si="31"/>
        <v>0</v>
      </c>
      <c r="AS16" s="47">
        <f t="shared" si="32"/>
        <v>0.20258481370124384</v>
      </c>
      <c r="AT16" s="47">
        <f t="shared" si="33"/>
        <v>0.97879787671583607</v>
      </c>
      <c r="AU16" s="47">
        <f t="shared" si="34"/>
        <v>6.4251195007256096E-2</v>
      </c>
      <c r="AV16" s="47">
        <f t="shared" si="35"/>
        <v>0</v>
      </c>
      <c r="AW16" s="47">
        <f t="shared" si="36"/>
        <v>1.1017866163276806E-2</v>
      </c>
      <c r="AX16" s="47">
        <f t="shared" si="37"/>
        <v>0</v>
      </c>
      <c r="AY16" s="47">
        <f t="shared" si="38"/>
        <v>0</v>
      </c>
      <c r="AZ16" s="47">
        <f t="shared" si="39"/>
        <v>1.1017866163276806E-2</v>
      </c>
      <c r="BA16" s="47">
        <f t="shared" si="40"/>
        <v>5.3233328843979286E-2</v>
      </c>
      <c r="BB16" s="23">
        <f>IF(V16&gt;0,J16*DATA!$C$4,0)</f>
        <v>0</v>
      </c>
      <c r="BC16" s="23">
        <f>IF(X16&gt;0,N16*_xlfn.XLOOKUP(Kaišiadorys!O16,DATA!$B$5:$B$6,DATA!$C$5:$C$6,"error",0,1),0)</f>
        <v>22867.199999999997</v>
      </c>
      <c r="BD16" s="23" t="str">
        <f>IF(Z16&gt;0,(L16-M16)*DATA!$C$7,"0,00 ")</f>
        <v xml:space="preserve">0,00 </v>
      </c>
      <c r="BE16" s="23">
        <f>IF(G16="basement",D16*DATA!$C$8,IF(G16="ground",0,"error"))</f>
        <v>9788</v>
      </c>
      <c r="BF16" s="23">
        <f t="shared" si="41"/>
        <v>32655.199999999997</v>
      </c>
      <c r="BG16" s="23">
        <v>1.27</v>
      </c>
      <c r="BH16" s="23">
        <v>1.1000000000000001</v>
      </c>
      <c r="BI16" s="23">
        <v>0.71</v>
      </c>
      <c r="BJ16" s="23">
        <v>0.85</v>
      </c>
      <c r="BK16" s="23">
        <f t="shared" si="42"/>
        <v>1.27</v>
      </c>
      <c r="BL16" s="23">
        <f t="shared" si="43"/>
        <v>0.20298507462686566</v>
      </c>
      <c r="BM16" s="5">
        <v>1.1000000000000001</v>
      </c>
      <c r="BN16" s="5">
        <f t="shared" si="44"/>
        <v>0.71</v>
      </c>
      <c r="BO16" s="50"/>
      <c r="BP16" s="48">
        <f t="shared" si="7"/>
        <v>2752.875</v>
      </c>
      <c r="BQ16" s="51">
        <f t="shared" si="8"/>
        <v>3</v>
      </c>
      <c r="BR16" s="47">
        <f t="shared" si="45"/>
        <v>880.92000000000007</v>
      </c>
      <c r="BS16" s="46">
        <f t="shared" si="9"/>
        <v>11.25</v>
      </c>
      <c r="BT16" s="46">
        <f t="shared" si="46"/>
        <v>2092.1849999999999</v>
      </c>
      <c r="BU16" s="46">
        <f t="shared" si="10"/>
        <v>75.495151200000009</v>
      </c>
      <c r="BV16" s="46">
        <f t="shared" si="11"/>
        <v>75.495151200000009</v>
      </c>
      <c r="BW16" s="46">
        <f t="shared" si="12"/>
        <v>62.549158961194038</v>
      </c>
      <c r="BX16" s="46">
        <f t="shared" si="13"/>
        <v>75.495151200000009</v>
      </c>
      <c r="BY16" s="46">
        <f t="shared" si="14"/>
        <v>75.495151200000009</v>
      </c>
      <c r="BZ16" s="46">
        <f t="shared" si="15"/>
        <v>87000.612242880015</v>
      </c>
      <c r="CA16" s="46">
        <f t="shared" si="15"/>
        <v>87000.612242880015</v>
      </c>
      <c r="CB16" s="46">
        <f t="shared" si="15"/>
        <v>72081.650786880011</v>
      </c>
      <c r="CC16" s="46">
        <f t="shared" si="15"/>
        <v>87000.612242880015</v>
      </c>
      <c r="CD16" s="46">
        <f t="shared" si="15"/>
        <v>87000.612242880015</v>
      </c>
    </row>
    <row r="17" spans="1:82" s="52" customFormat="1" ht="15" customHeight="1" x14ac:dyDescent="0.35">
      <c r="A17" s="39">
        <v>14</v>
      </c>
      <c r="B17" s="40" t="s">
        <v>82</v>
      </c>
      <c r="C17" s="40" t="s">
        <v>104</v>
      </c>
      <c r="D17" s="41">
        <v>220</v>
      </c>
      <c r="E17" s="41">
        <f t="shared" si="16"/>
        <v>352</v>
      </c>
      <c r="F17" s="41">
        <v>71</v>
      </c>
      <c r="G17" s="42" t="s">
        <v>91</v>
      </c>
      <c r="H17" s="43">
        <v>2</v>
      </c>
      <c r="I17" s="44">
        <v>8.5</v>
      </c>
      <c r="J17" s="41">
        <f t="shared" si="17"/>
        <v>508.3</v>
      </c>
      <c r="K17" s="42" t="s">
        <v>87</v>
      </c>
      <c r="L17" s="44">
        <v>95.2</v>
      </c>
      <c r="M17" s="44">
        <v>95.2</v>
      </c>
      <c r="N17" s="41">
        <v>260</v>
      </c>
      <c r="O17" s="45" t="s">
        <v>93</v>
      </c>
      <c r="P17" s="45" t="s">
        <v>87</v>
      </c>
      <c r="Q17" s="45" t="s">
        <v>88</v>
      </c>
      <c r="R17" s="45" t="s">
        <v>89</v>
      </c>
      <c r="S17" s="46">
        <f t="shared" si="18"/>
        <v>59967.752252799997</v>
      </c>
      <c r="T17" s="46">
        <f t="shared" si="0"/>
        <v>170.36293253636362</v>
      </c>
      <c r="U17" s="47">
        <f t="shared" si="19"/>
        <v>59967.752252799997</v>
      </c>
      <c r="V17" s="47">
        <f t="shared" si="1"/>
        <v>0</v>
      </c>
      <c r="W17" s="47">
        <f t="shared" si="20"/>
        <v>51825.581852800009</v>
      </c>
      <c r="X17" s="47">
        <f t="shared" si="2"/>
        <v>8142.1703999999881</v>
      </c>
      <c r="Y17" s="48">
        <f t="shared" si="21"/>
        <v>59967.752252799997</v>
      </c>
      <c r="Z17" s="47">
        <f t="shared" si="3"/>
        <v>0</v>
      </c>
      <c r="AA17" s="48">
        <f t="shared" si="22"/>
        <v>59967.752252799997</v>
      </c>
      <c r="AB17" s="47">
        <f t="shared" si="4"/>
        <v>0</v>
      </c>
      <c r="AC17" s="47">
        <f t="shared" si="23"/>
        <v>8142.1703999999881</v>
      </c>
      <c r="AD17" s="47">
        <f t="shared" si="24"/>
        <v>51825.581852800009</v>
      </c>
      <c r="AE17" s="47">
        <f t="shared" si="25"/>
        <v>23.131165909090875</v>
      </c>
      <c r="AF17" s="49">
        <f t="shared" si="26"/>
        <v>0.13577581440231179</v>
      </c>
      <c r="AG17" s="47">
        <f>IF(ISBLANK($D17),"",S17*_xlfn.XLOOKUP(Q17,DATA!$B$24:$B$25,DATA!$C$24:$C$25,"error",0,1)/1000)</f>
        <v>23.883956367245183</v>
      </c>
      <c r="AH17" s="47">
        <f>IF(ISBLANK($D17),"",V17*_xlfn.XLOOKUP(Q17,DATA!$B$24:$B$25,DATA!$C$24:$C$25,"error",0,1)/1000)</f>
        <v>0</v>
      </c>
      <c r="AI17" s="47">
        <f>IF(ISBLANK($D17),"",X17*_xlfn.XLOOKUP(Q17,DATA!$B$24:$B$25,DATA!$C$24:$C$25,"error",0,1)/1000)</f>
        <v>3.2428636269119955</v>
      </c>
      <c r="AJ17" s="47">
        <f>IF(ISBLANK($D17),"",Z17*_xlfn.XLOOKUP(Q17,DATA!$B$24:$B$25,DATA!$C$24:$C$25,"error",0,1)/1000)</f>
        <v>0</v>
      </c>
      <c r="AK17" s="47">
        <f>IF(ISBLANK($D17),"",AB17*_xlfn.XLOOKUP(Q17,DATA!$B$24:$B$25,DATA!$C$24:$C$25,"error",0,1)/1000)</f>
        <v>0</v>
      </c>
      <c r="AL17" s="47">
        <f t="shared" si="5"/>
        <v>3.2428636269119955</v>
      </c>
      <c r="AM17" s="47">
        <f t="shared" si="6"/>
        <v>20.641092740333189</v>
      </c>
      <c r="AN17" s="47">
        <f t="shared" si="27"/>
        <v>0.81430305682102355</v>
      </c>
      <c r="AO17" s="47">
        <f t="shared" si="28"/>
        <v>0</v>
      </c>
      <c r="AP17" s="47">
        <f t="shared" si="29"/>
        <v>0.11056266071016647</v>
      </c>
      <c r="AQ17" s="47">
        <f t="shared" si="30"/>
        <v>0</v>
      </c>
      <c r="AR17" s="47">
        <f t="shared" si="31"/>
        <v>0</v>
      </c>
      <c r="AS17" s="47">
        <f t="shared" si="32"/>
        <v>0.11056266071016647</v>
      </c>
      <c r="AT17" s="47">
        <f t="shared" si="33"/>
        <v>0.70374039611085704</v>
      </c>
      <c r="AU17" s="47">
        <f t="shared" si="34"/>
        <v>4.4287041720867858E-2</v>
      </c>
      <c r="AV17" s="47">
        <f t="shared" si="35"/>
        <v>0</v>
      </c>
      <c r="AW17" s="47">
        <f t="shared" si="36"/>
        <v>6.0131091571199932E-3</v>
      </c>
      <c r="AX17" s="47">
        <f t="shared" si="37"/>
        <v>0</v>
      </c>
      <c r="AY17" s="47">
        <f t="shared" si="38"/>
        <v>0</v>
      </c>
      <c r="AZ17" s="47">
        <f t="shared" si="39"/>
        <v>6.0131091571199932E-3</v>
      </c>
      <c r="BA17" s="47">
        <f t="shared" si="40"/>
        <v>3.8273932563747864E-2</v>
      </c>
      <c r="BB17" s="23">
        <f>IF(V17&gt;0,J17*DATA!$C$4,0)</f>
        <v>0</v>
      </c>
      <c r="BC17" s="23">
        <f>IF(X17&gt;0,N17*_xlfn.XLOOKUP(Kaišiadorys!O17,DATA!$B$5:$B$6,DATA!$C$5:$C$6,"error",0,1),0)</f>
        <v>12480</v>
      </c>
      <c r="BD17" s="23" t="str">
        <f>IF(Z17&gt;0,(L17-M17)*DATA!$C$7,"0,00 ")</f>
        <v xml:space="preserve">0,00 </v>
      </c>
      <c r="BE17" s="23">
        <f>IF(G17="basement",D17*DATA!$C$8,IF(G17="ground",0,"error"))</f>
        <v>0</v>
      </c>
      <c r="BF17" s="23">
        <f t="shared" si="41"/>
        <v>12480</v>
      </c>
      <c r="BG17" s="23">
        <v>1.27</v>
      </c>
      <c r="BH17" s="23">
        <v>1.1000000000000001</v>
      </c>
      <c r="BI17" s="23">
        <v>0.71</v>
      </c>
      <c r="BJ17" s="23">
        <v>0.85</v>
      </c>
      <c r="BK17" s="23">
        <f t="shared" si="42"/>
        <v>1.27</v>
      </c>
      <c r="BL17" s="23">
        <f t="shared" si="43"/>
        <v>0.20298507462686566</v>
      </c>
      <c r="BM17" s="5">
        <v>1.1000000000000001</v>
      </c>
      <c r="BN17" s="5">
        <f t="shared" si="44"/>
        <v>0.71</v>
      </c>
      <c r="BO17" s="50"/>
      <c r="BP17" s="48">
        <f t="shared" si="7"/>
        <v>1870</v>
      </c>
      <c r="BQ17" s="51">
        <f t="shared" si="8"/>
        <v>2</v>
      </c>
      <c r="BR17" s="47">
        <f t="shared" si="45"/>
        <v>598.4</v>
      </c>
      <c r="BS17" s="46">
        <f t="shared" si="9"/>
        <v>8.5</v>
      </c>
      <c r="BT17" s="46">
        <f t="shared" si="46"/>
        <v>1421.2</v>
      </c>
      <c r="BU17" s="46">
        <f t="shared" si="10"/>
        <v>52.037271999999994</v>
      </c>
      <c r="BV17" s="46">
        <f t="shared" si="11"/>
        <v>52.037271999999994</v>
      </c>
      <c r="BW17" s="46">
        <f t="shared" si="12"/>
        <v>44.971869014925375</v>
      </c>
      <c r="BX17" s="46">
        <f t="shared" si="13"/>
        <v>52.037271999999994</v>
      </c>
      <c r="BY17" s="46">
        <f t="shared" si="14"/>
        <v>52.037271999999994</v>
      </c>
      <c r="BZ17" s="46">
        <f t="shared" si="15"/>
        <v>59967.752252799997</v>
      </c>
      <c r="CA17" s="46">
        <f t="shared" si="15"/>
        <v>59967.752252799997</v>
      </c>
      <c r="CB17" s="46">
        <f t="shared" si="15"/>
        <v>51825.581852800009</v>
      </c>
      <c r="CC17" s="46">
        <f t="shared" si="15"/>
        <v>59967.752252799997</v>
      </c>
      <c r="CD17" s="46">
        <f t="shared" si="15"/>
        <v>59967.752252799997</v>
      </c>
    </row>
    <row r="18" spans="1:82" s="52" customFormat="1" ht="15" customHeight="1" x14ac:dyDescent="0.35">
      <c r="A18" s="39">
        <v>15</v>
      </c>
      <c r="B18" s="40" t="s">
        <v>82</v>
      </c>
      <c r="C18" s="40" t="s">
        <v>105</v>
      </c>
      <c r="D18" s="41">
        <v>223.62</v>
      </c>
      <c r="E18" s="41">
        <f t="shared" si="16"/>
        <v>357.79200000000003</v>
      </c>
      <c r="F18" s="41">
        <v>76.2</v>
      </c>
      <c r="G18" s="42" t="s">
        <v>91</v>
      </c>
      <c r="H18" s="43">
        <v>2</v>
      </c>
      <c r="I18" s="44">
        <v>8.5</v>
      </c>
      <c r="J18" s="41">
        <f t="shared" si="17"/>
        <v>539</v>
      </c>
      <c r="K18" s="42" t="s">
        <v>85</v>
      </c>
      <c r="L18" s="44">
        <v>108.7</v>
      </c>
      <c r="M18" s="44">
        <v>97.8</v>
      </c>
      <c r="N18" s="41">
        <v>243.65</v>
      </c>
      <c r="O18" s="45" t="s">
        <v>93</v>
      </c>
      <c r="P18" s="45" t="s">
        <v>85</v>
      </c>
      <c r="Q18" s="45" t="s">
        <v>88</v>
      </c>
      <c r="R18" s="45" t="s">
        <v>89</v>
      </c>
      <c r="S18" s="46">
        <f t="shared" si="18"/>
        <v>63037.415125523999</v>
      </c>
      <c r="T18" s="46">
        <f t="shared" si="0"/>
        <v>176.18452935091895</v>
      </c>
      <c r="U18" s="47">
        <f t="shared" si="19"/>
        <v>35415.499027615915</v>
      </c>
      <c r="V18" s="47">
        <f t="shared" si="1"/>
        <v>27621.916097908084</v>
      </c>
      <c r="W18" s="47">
        <f t="shared" si="20"/>
        <v>55407.26197952401</v>
      </c>
      <c r="X18" s="47">
        <f t="shared" si="2"/>
        <v>7630.1531459999896</v>
      </c>
      <c r="Y18" s="48">
        <f t="shared" si="21"/>
        <v>62114.169865524011</v>
      </c>
      <c r="Z18" s="47">
        <f t="shared" si="3"/>
        <v>923.24525999998878</v>
      </c>
      <c r="AA18" s="48">
        <f t="shared" si="22"/>
        <v>63037.415125523999</v>
      </c>
      <c r="AB18" s="47">
        <f t="shared" si="4"/>
        <v>0</v>
      </c>
      <c r="AC18" s="47">
        <f t="shared" si="23"/>
        <v>36175.314503908063</v>
      </c>
      <c r="AD18" s="47">
        <f t="shared" si="24"/>
        <v>26862.100621615937</v>
      </c>
      <c r="AE18" s="47">
        <f t="shared" si="25"/>
        <v>101.10710833084043</v>
      </c>
      <c r="AF18" s="49">
        <f t="shared" si="26"/>
        <v>0.57387052486009371</v>
      </c>
      <c r="AG18" s="47">
        <f>IF(ISBLANK($D18),"",S18*_xlfn.XLOOKUP(Q18,DATA!$B$24:$B$25,DATA!$C$24:$C$25,"error",0,1)/1000)</f>
        <v>25.106541696193702</v>
      </c>
      <c r="AH18" s="47">
        <f>IF(ISBLANK($D18),"",V18*_xlfn.XLOOKUP(Q18,DATA!$B$24:$B$25,DATA!$C$24:$C$25,"error",0,1)/1000)</f>
        <v>11.001256743474833</v>
      </c>
      <c r="AI18" s="47">
        <f>IF(ISBLANK($D18),"",X18*_xlfn.XLOOKUP(Q18,DATA!$B$24:$B$25,DATA!$C$24:$C$25,"error",0,1)/1000)</f>
        <v>3.0389373949888761</v>
      </c>
      <c r="AJ18" s="47">
        <f>IF(ISBLANK($D18),"",Z18*_xlfn.XLOOKUP(Q18,DATA!$B$24:$B$25,DATA!$C$24:$C$25,"error",0,1)/1000)</f>
        <v>0.36771012215279558</v>
      </c>
      <c r="AK18" s="47">
        <f>IF(ISBLANK($D18),"",AB18*_xlfn.XLOOKUP(Q18,DATA!$B$24:$B$25,DATA!$C$24:$C$25,"error",0,1)/1000)</f>
        <v>0</v>
      </c>
      <c r="AL18" s="47">
        <f t="shared" si="5"/>
        <v>14.407904260616505</v>
      </c>
      <c r="AM18" s="47">
        <f t="shared" si="6"/>
        <v>10.698637435577197</v>
      </c>
      <c r="AN18" s="47">
        <f t="shared" si="27"/>
        <v>0.85598605754667534</v>
      </c>
      <c r="AO18" s="47">
        <f t="shared" si="28"/>
        <v>0.375078435805974</v>
      </c>
      <c r="AP18" s="47">
        <f t="shared" si="29"/>
        <v>0.10360997031550793</v>
      </c>
      <c r="AQ18" s="47">
        <f t="shared" si="30"/>
        <v>1.2536761995750953E-2</v>
      </c>
      <c r="AR18" s="47">
        <f t="shared" si="31"/>
        <v>0</v>
      </c>
      <c r="AS18" s="47">
        <f t="shared" si="32"/>
        <v>0.49122516811723282</v>
      </c>
      <c r="AT18" s="47">
        <f t="shared" si="33"/>
        <v>0.36476088942944251</v>
      </c>
      <c r="AU18" s="47">
        <f t="shared" si="34"/>
        <v>4.6554031604701285E-2</v>
      </c>
      <c r="AV18" s="47">
        <f t="shared" si="35"/>
        <v>2.0399179637106527E-2</v>
      </c>
      <c r="AW18" s="47">
        <f t="shared" si="36"/>
        <v>5.6349771005087942E-3</v>
      </c>
      <c r="AX18" s="47">
        <f t="shared" si="37"/>
        <v>6.8182981372799201E-4</v>
      </c>
      <c r="AY18" s="47">
        <f t="shared" si="38"/>
        <v>0</v>
      </c>
      <c r="AZ18" s="47">
        <f t="shared" si="39"/>
        <v>2.6715986551343312E-2</v>
      </c>
      <c r="BA18" s="47">
        <f t="shared" si="40"/>
        <v>1.9838045053357973E-2</v>
      </c>
      <c r="BB18" s="23">
        <f>IF(V18&gt;0,J18*DATA!$C$4,0)</f>
        <v>35035</v>
      </c>
      <c r="BC18" s="23">
        <f>IF(X18&gt;0,N18*_xlfn.XLOOKUP(Kaišiadorys!O18,DATA!$B$5:$B$6,DATA!$C$5:$C$6,"error",0,1),0)</f>
        <v>11695.2</v>
      </c>
      <c r="BD18" s="23">
        <f>IF(Z18&gt;0,(L18-M18)*DATA!$C$7,"0,00 ")</f>
        <v>1635.0000000000009</v>
      </c>
      <c r="BE18" s="23">
        <f>IF(G18="basement",D18*DATA!$C$8,IF(G18="ground",0,"error"))</f>
        <v>0</v>
      </c>
      <c r="BF18" s="23">
        <f t="shared" si="41"/>
        <v>48365.2</v>
      </c>
      <c r="BG18" s="23">
        <v>1.27</v>
      </c>
      <c r="BH18" s="23">
        <v>1.275482980680773</v>
      </c>
      <c r="BI18" s="23">
        <v>0.71</v>
      </c>
      <c r="BJ18" s="23">
        <v>0.85</v>
      </c>
      <c r="BK18" s="23">
        <f t="shared" si="42"/>
        <v>0.21120350109409192</v>
      </c>
      <c r="BL18" s="23">
        <f t="shared" si="43"/>
        <v>0.20298507462686566</v>
      </c>
      <c r="BM18" s="5">
        <v>1.1000000000000001</v>
      </c>
      <c r="BN18" s="5">
        <f t="shared" si="44"/>
        <v>0.71</v>
      </c>
      <c r="BO18" s="50"/>
      <c r="BP18" s="48">
        <f t="shared" si="7"/>
        <v>1900.77</v>
      </c>
      <c r="BQ18" s="51">
        <f t="shared" si="8"/>
        <v>2</v>
      </c>
      <c r="BR18" s="47">
        <f t="shared" si="45"/>
        <v>608.24639999999999</v>
      </c>
      <c r="BS18" s="46">
        <f t="shared" si="9"/>
        <v>8.5</v>
      </c>
      <c r="BT18" s="46">
        <f t="shared" si="46"/>
        <v>1444.5852</v>
      </c>
      <c r="BU18" s="46">
        <f t="shared" si="10"/>
        <v>54.700985009999997</v>
      </c>
      <c r="BV18" s="46">
        <f t="shared" si="11"/>
        <v>30.731949867768058</v>
      </c>
      <c r="BW18" s="46">
        <f t="shared" si="12"/>
        <v>48.079887174179106</v>
      </c>
      <c r="BX18" s="46">
        <f t="shared" si="13"/>
        <v>53.899835010000004</v>
      </c>
      <c r="BY18" s="46">
        <f t="shared" si="14"/>
        <v>54.700985009999997</v>
      </c>
      <c r="BZ18" s="46">
        <f t="shared" si="15"/>
        <v>63037.415125523999</v>
      </c>
      <c r="CA18" s="46">
        <f t="shared" si="15"/>
        <v>35415.499027615915</v>
      </c>
      <c r="CB18" s="46">
        <f t="shared" si="15"/>
        <v>55407.26197952401</v>
      </c>
      <c r="CC18" s="46">
        <f t="shared" si="15"/>
        <v>62114.169865524011</v>
      </c>
      <c r="CD18" s="46">
        <f t="shared" si="15"/>
        <v>63037.415125523999</v>
      </c>
    </row>
    <row r="19" spans="1:82" s="52" customFormat="1" ht="15" customHeight="1" x14ac:dyDescent="0.35">
      <c r="A19" s="39">
        <v>16</v>
      </c>
      <c r="B19" s="40" t="s">
        <v>82</v>
      </c>
      <c r="C19" s="40" t="s">
        <v>106</v>
      </c>
      <c r="D19" s="41">
        <v>329.4</v>
      </c>
      <c r="E19" s="41">
        <f t="shared" si="16"/>
        <v>790.56</v>
      </c>
      <c r="F19" s="41">
        <v>75.8</v>
      </c>
      <c r="G19" s="42" t="s">
        <v>91</v>
      </c>
      <c r="H19" s="43">
        <v>3</v>
      </c>
      <c r="I19" s="44">
        <v>11.25</v>
      </c>
      <c r="J19" s="41">
        <f t="shared" si="17"/>
        <v>699.25</v>
      </c>
      <c r="K19" s="42" t="s">
        <v>85</v>
      </c>
      <c r="L19" s="44">
        <v>153.5</v>
      </c>
      <c r="M19" s="44">
        <v>153.5</v>
      </c>
      <c r="N19" s="41">
        <v>339.28199999999998</v>
      </c>
      <c r="O19" s="45" t="s">
        <v>93</v>
      </c>
      <c r="P19" s="45" t="s">
        <v>85</v>
      </c>
      <c r="Q19" s="45" t="s">
        <v>88</v>
      </c>
      <c r="R19" s="45" t="s">
        <v>89</v>
      </c>
      <c r="S19" s="46">
        <f t="shared" si="18"/>
        <v>90319.213094880019</v>
      </c>
      <c r="T19" s="46">
        <f t="shared" si="0"/>
        <v>114.24713253248333</v>
      </c>
      <c r="U19" s="47">
        <f t="shared" si="19"/>
        <v>54485.029734096643</v>
      </c>
      <c r="V19" s="47">
        <f t="shared" si="1"/>
        <v>35834.183360783376</v>
      </c>
      <c r="W19" s="47">
        <f t="shared" si="20"/>
        <v>79694.244411600026</v>
      </c>
      <c r="X19" s="47">
        <f t="shared" si="2"/>
        <v>10624.968683279993</v>
      </c>
      <c r="Y19" s="48">
        <f t="shared" si="21"/>
        <v>90319.213094880019</v>
      </c>
      <c r="Z19" s="47">
        <f t="shared" si="3"/>
        <v>0</v>
      </c>
      <c r="AA19" s="48">
        <f t="shared" si="22"/>
        <v>90319.213094880019</v>
      </c>
      <c r="AB19" s="47">
        <f t="shared" si="4"/>
        <v>0</v>
      </c>
      <c r="AC19" s="47">
        <f t="shared" si="23"/>
        <v>46459.152044063369</v>
      </c>
      <c r="AD19" s="47">
        <f t="shared" si="24"/>
        <v>43860.06105081665</v>
      </c>
      <c r="AE19" s="47">
        <f t="shared" si="25"/>
        <v>58.767395319853485</v>
      </c>
      <c r="AF19" s="49">
        <f t="shared" si="26"/>
        <v>0.5143883615909961</v>
      </c>
      <c r="AG19" s="47">
        <f>IF(ISBLANK($D19),"",S19*_xlfn.XLOOKUP(Q19,DATA!$B$24:$B$25,DATA!$C$24:$C$25,"error",0,1)/1000)</f>
        <v>35.972336191428816</v>
      </c>
      <c r="AH19" s="47">
        <f>IF(ISBLANK($D19),"",V19*_xlfn.XLOOKUP(Q19,DATA!$B$24:$B$25,DATA!$C$24:$C$25,"error",0,1)/1000)</f>
        <v>14.272038548932803</v>
      </c>
      <c r="AI19" s="47">
        <f>IF(ISBLANK($D19),"",X19*_xlfn.XLOOKUP(Q19,DATA!$B$24:$B$25,DATA!$C$24:$C$25,"error",0,1)/1000)</f>
        <v>4.2317125271767555</v>
      </c>
      <c r="AJ19" s="47">
        <f>IF(ISBLANK($D19),"",Z19*_xlfn.XLOOKUP(Q19,DATA!$B$24:$B$25,DATA!$C$24:$C$25,"error",0,1)/1000)</f>
        <v>0</v>
      </c>
      <c r="AK19" s="47">
        <f>IF(ISBLANK($D19),"",AB19*_xlfn.XLOOKUP(Q19,DATA!$B$24:$B$25,DATA!$C$24:$C$25,"error",0,1)/1000)</f>
        <v>0</v>
      </c>
      <c r="AL19" s="47">
        <f t="shared" si="5"/>
        <v>18.503751076109559</v>
      </c>
      <c r="AM19" s="47">
        <f t="shared" si="6"/>
        <v>17.468585115319257</v>
      </c>
      <c r="AN19" s="47">
        <f t="shared" si="27"/>
        <v>1.2264460239027248</v>
      </c>
      <c r="AO19" s="47">
        <f t="shared" si="28"/>
        <v>0.48659294292639599</v>
      </c>
      <c r="AP19" s="47">
        <f t="shared" si="29"/>
        <v>0.14427661788871821</v>
      </c>
      <c r="AQ19" s="47">
        <f t="shared" si="30"/>
        <v>0</v>
      </c>
      <c r="AR19" s="47">
        <f t="shared" si="31"/>
        <v>0</v>
      </c>
      <c r="AS19" s="47">
        <f t="shared" si="32"/>
        <v>0.63086956081511414</v>
      </c>
      <c r="AT19" s="47">
        <f t="shared" si="33"/>
        <v>0.5955764630876107</v>
      </c>
      <c r="AU19" s="47">
        <f t="shared" si="34"/>
        <v>6.6702029145041711E-2</v>
      </c>
      <c r="AV19" s="47">
        <f t="shared" si="35"/>
        <v>2.6464056328843688E-2</v>
      </c>
      <c r="AW19" s="47">
        <f t="shared" si="36"/>
        <v>7.8466911578691824E-3</v>
      </c>
      <c r="AX19" s="47">
        <f t="shared" si="37"/>
        <v>0</v>
      </c>
      <c r="AY19" s="47">
        <f t="shared" si="38"/>
        <v>0</v>
      </c>
      <c r="AZ19" s="47">
        <f t="shared" si="39"/>
        <v>3.4310747486712867E-2</v>
      </c>
      <c r="BA19" s="47">
        <f t="shared" si="40"/>
        <v>3.2391281658328844E-2</v>
      </c>
      <c r="BB19" s="23">
        <f>IF(V19&gt;0,J19*DATA!$C$4,0)</f>
        <v>45451.25</v>
      </c>
      <c r="BC19" s="23">
        <f>IF(X19&gt;0,N19*_xlfn.XLOOKUP(Kaišiadorys!O19,DATA!$B$5:$B$6,DATA!$C$5:$C$6,"error",0,1),0)</f>
        <v>16285.536</v>
      </c>
      <c r="BD19" s="23" t="str">
        <f>IF(Z19&gt;0,(L19-M19)*DATA!$C$7,"0,00 ")</f>
        <v xml:space="preserve">0,00 </v>
      </c>
      <c r="BE19" s="23">
        <f>IF(G19="basement",D19*DATA!$C$8,IF(G19="ground",0,"error"))</f>
        <v>0</v>
      </c>
      <c r="BF19" s="23">
        <f t="shared" si="41"/>
        <v>61736.786</v>
      </c>
      <c r="BG19" s="23">
        <v>1.27</v>
      </c>
      <c r="BH19" s="23">
        <v>1.1000000000000001</v>
      </c>
      <c r="BI19" s="23">
        <v>0.87</v>
      </c>
      <c r="BJ19" s="23">
        <v>0.85</v>
      </c>
      <c r="BK19" s="23">
        <f t="shared" si="42"/>
        <v>0.21120350109409192</v>
      </c>
      <c r="BL19" s="23">
        <f t="shared" si="43"/>
        <v>0.20298507462686566</v>
      </c>
      <c r="BM19" s="5">
        <v>1.1000000000000001</v>
      </c>
      <c r="BN19" s="5">
        <f t="shared" si="44"/>
        <v>0.87</v>
      </c>
      <c r="BO19" s="50"/>
      <c r="BP19" s="48">
        <f t="shared" si="7"/>
        <v>3705.7499999999995</v>
      </c>
      <c r="BQ19" s="51">
        <f t="shared" si="8"/>
        <v>3</v>
      </c>
      <c r="BR19" s="47">
        <f t="shared" si="45"/>
        <v>1185.8399999999999</v>
      </c>
      <c r="BS19" s="46">
        <f t="shared" si="9"/>
        <v>11.25</v>
      </c>
      <c r="BT19" s="46">
        <f t="shared" si="46"/>
        <v>2816.37</v>
      </c>
      <c r="BU19" s="46">
        <f t="shared" si="10"/>
        <v>78.374881200000004</v>
      </c>
      <c r="BV19" s="46">
        <f t="shared" si="11"/>
        <v>47.279616221881845</v>
      </c>
      <c r="BW19" s="46">
        <f t="shared" si="12"/>
        <v>69.155019447761205</v>
      </c>
      <c r="BX19" s="46">
        <f t="shared" si="13"/>
        <v>78.374881200000004</v>
      </c>
      <c r="BY19" s="46">
        <f t="shared" si="14"/>
        <v>78.374881200000004</v>
      </c>
      <c r="BZ19" s="46">
        <f t="shared" si="15"/>
        <v>90319.213094880019</v>
      </c>
      <c r="CA19" s="46">
        <f t="shared" si="15"/>
        <v>54485.029734096643</v>
      </c>
      <c r="CB19" s="46">
        <f t="shared" si="15"/>
        <v>79694.244411600026</v>
      </c>
      <c r="CC19" s="46">
        <f t="shared" si="15"/>
        <v>90319.213094880019</v>
      </c>
      <c r="CD19" s="46">
        <f t="shared" si="15"/>
        <v>90319.213094880019</v>
      </c>
    </row>
    <row r="20" spans="1:82" s="52" customFormat="1" ht="15" customHeight="1" x14ac:dyDescent="0.35">
      <c r="A20" s="39">
        <v>17</v>
      </c>
      <c r="B20" s="40" t="s">
        <v>82</v>
      </c>
      <c r="C20" s="40" t="s">
        <v>107</v>
      </c>
      <c r="D20" s="41">
        <v>127</v>
      </c>
      <c r="E20" s="41">
        <f t="shared" si="16"/>
        <v>304.8</v>
      </c>
      <c r="F20" s="41">
        <v>74.8</v>
      </c>
      <c r="G20" s="42" t="s">
        <v>84</v>
      </c>
      <c r="H20" s="43">
        <v>3</v>
      </c>
      <c r="I20" s="44">
        <v>11.25</v>
      </c>
      <c r="J20" s="41">
        <f t="shared" si="17"/>
        <v>700.4</v>
      </c>
      <c r="K20" s="42" t="s">
        <v>87</v>
      </c>
      <c r="L20" s="44">
        <v>141.1</v>
      </c>
      <c r="M20" s="44">
        <v>141.1</v>
      </c>
      <c r="N20" s="41">
        <v>354</v>
      </c>
      <c r="O20" s="45" t="s">
        <v>93</v>
      </c>
      <c r="P20" s="45" t="s">
        <v>87</v>
      </c>
      <c r="Q20" s="45" t="s">
        <v>88</v>
      </c>
      <c r="R20" s="45" t="s">
        <v>89</v>
      </c>
      <c r="S20" s="46">
        <f t="shared" si="18"/>
        <v>74429.249815200004</v>
      </c>
      <c r="T20" s="46">
        <f t="shared" si="0"/>
        <v>244.1904521496063</v>
      </c>
      <c r="U20" s="47">
        <f t="shared" si="19"/>
        <v>74429.249815200004</v>
      </c>
      <c r="V20" s="47">
        <f t="shared" si="1"/>
        <v>0</v>
      </c>
      <c r="W20" s="47">
        <f t="shared" si="20"/>
        <v>63343.371655200019</v>
      </c>
      <c r="X20" s="47">
        <f t="shared" si="2"/>
        <v>11085.878159999986</v>
      </c>
      <c r="Y20" s="48">
        <f t="shared" si="21"/>
        <v>74429.249815200004</v>
      </c>
      <c r="Z20" s="47">
        <f t="shared" si="3"/>
        <v>0</v>
      </c>
      <c r="AA20" s="48">
        <f t="shared" si="22"/>
        <v>74429.249815200004</v>
      </c>
      <c r="AB20" s="47">
        <f t="shared" si="4"/>
        <v>0</v>
      </c>
      <c r="AC20" s="47">
        <f t="shared" si="23"/>
        <v>11085.878159999986</v>
      </c>
      <c r="AD20" s="47">
        <f t="shared" si="24"/>
        <v>63343.371655200019</v>
      </c>
      <c r="AE20" s="47">
        <f t="shared" si="25"/>
        <v>36.370991338582627</v>
      </c>
      <c r="AF20" s="49">
        <f t="shared" si="26"/>
        <v>0.14894518200203621</v>
      </c>
      <c r="AG20" s="47">
        <f>IF(ISBLANK($D20),"",S20*_xlfn.XLOOKUP(Q20,DATA!$B$24:$B$25,DATA!$C$24:$C$25,"error",0,1)/1000)</f>
        <v>29.64368161639786</v>
      </c>
      <c r="AH20" s="47">
        <f>IF(ISBLANK($D20),"",V20*_xlfn.XLOOKUP(Q20,DATA!$B$24:$B$25,DATA!$C$24:$C$25,"error",0,1)/1000)</f>
        <v>0</v>
      </c>
      <c r="AI20" s="47">
        <f>IF(ISBLANK($D20),"",X20*_xlfn.XLOOKUP(Q20,DATA!$B$24:$B$25,DATA!$C$24:$C$25,"error",0,1)/1000)</f>
        <v>4.4152835535647945</v>
      </c>
      <c r="AJ20" s="47">
        <f>IF(ISBLANK($D20),"",Z20*_xlfn.XLOOKUP(Q20,DATA!$B$24:$B$25,DATA!$C$24:$C$25,"error",0,1)/1000)</f>
        <v>0</v>
      </c>
      <c r="AK20" s="47">
        <f>IF(ISBLANK($D20),"",AB20*_xlfn.XLOOKUP(Q20,DATA!$B$24:$B$25,DATA!$C$24:$C$25,"error",0,1)/1000)</f>
        <v>0</v>
      </c>
      <c r="AL20" s="47">
        <f t="shared" si="5"/>
        <v>4.4152835535647945</v>
      </c>
      <c r="AM20" s="47">
        <f t="shared" si="6"/>
        <v>25.228398062833065</v>
      </c>
      <c r="AN20" s="47">
        <f t="shared" si="27"/>
        <v>1.010675961071779</v>
      </c>
      <c r="AO20" s="47">
        <f t="shared" si="28"/>
        <v>0</v>
      </c>
      <c r="AP20" s="47">
        <f t="shared" si="29"/>
        <v>0.15053531496691896</v>
      </c>
      <c r="AQ20" s="47">
        <f t="shared" si="30"/>
        <v>0</v>
      </c>
      <c r="AR20" s="47">
        <f t="shared" si="31"/>
        <v>0</v>
      </c>
      <c r="AS20" s="47">
        <f t="shared" si="32"/>
        <v>0.15053531496691896</v>
      </c>
      <c r="AT20" s="47">
        <f t="shared" si="33"/>
        <v>0.86014064610486007</v>
      </c>
      <c r="AU20" s="47">
        <f t="shared" si="34"/>
        <v>5.4967064263522589E-2</v>
      </c>
      <c r="AV20" s="47">
        <f t="shared" si="35"/>
        <v>0</v>
      </c>
      <c r="AW20" s="47">
        <f t="shared" si="36"/>
        <v>8.1870793908479927E-3</v>
      </c>
      <c r="AX20" s="47">
        <f t="shared" si="37"/>
        <v>0</v>
      </c>
      <c r="AY20" s="47">
        <f t="shared" si="38"/>
        <v>0</v>
      </c>
      <c r="AZ20" s="47">
        <f t="shared" si="39"/>
        <v>8.1870793908479927E-3</v>
      </c>
      <c r="BA20" s="47">
        <f t="shared" si="40"/>
        <v>4.6779984872674596E-2</v>
      </c>
      <c r="BB20" s="23">
        <f>IF(V20&gt;0,J20*DATA!$C$4,0)</f>
        <v>0</v>
      </c>
      <c r="BC20" s="23">
        <f>IF(X20&gt;0,N20*_xlfn.XLOOKUP(Kaišiadorys!O20,DATA!$B$5:$B$6,DATA!$C$5:$C$6,"error",0,1),0)</f>
        <v>16992</v>
      </c>
      <c r="BD20" s="23" t="str">
        <f>IF(Z20&gt;0,(L20-M20)*DATA!$C$7,"0,00 ")</f>
        <v xml:space="preserve">0,00 </v>
      </c>
      <c r="BE20" s="23">
        <f>IF(G20="basement",D20*DATA!$C$8,IF(G20="ground",0,"error"))</f>
        <v>5080</v>
      </c>
      <c r="BF20" s="23">
        <f t="shared" si="41"/>
        <v>22072</v>
      </c>
      <c r="BG20" s="23">
        <v>1.27</v>
      </c>
      <c r="BH20" s="23">
        <v>1.1000000000000001</v>
      </c>
      <c r="BI20" s="23">
        <v>0.71</v>
      </c>
      <c r="BJ20" s="23">
        <v>0.85</v>
      </c>
      <c r="BK20" s="23">
        <f t="shared" si="42"/>
        <v>1.27</v>
      </c>
      <c r="BL20" s="23">
        <f t="shared" si="43"/>
        <v>0.20298507462686566</v>
      </c>
      <c r="BM20" s="5">
        <v>1.1000000000000001</v>
      </c>
      <c r="BN20" s="5">
        <f t="shared" si="44"/>
        <v>0.71</v>
      </c>
      <c r="BO20" s="50"/>
      <c r="BP20" s="48">
        <f t="shared" si="7"/>
        <v>1428.75</v>
      </c>
      <c r="BQ20" s="51">
        <f t="shared" si="8"/>
        <v>3</v>
      </c>
      <c r="BR20" s="47">
        <f t="shared" si="45"/>
        <v>457.2</v>
      </c>
      <c r="BS20" s="46">
        <f t="shared" si="9"/>
        <v>11.25</v>
      </c>
      <c r="BT20" s="46">
        <f t="shared" si="46"/>
        <v>1085.8499999999999</v>
      </c>
      <c r="BU20" s="46">
        <f t="shared" si="10"/>
        <v>64.586297999999999</v>
      </c>
      <c r="BV20" s="46">
        <f t="shared" si="11"/>
        <v>64.586297999999999</v>
      </c>
      <c r="BW20" s="46">
        <f t="shared" si="12"/>
        <v>54.966480089552249</v>
      </c>
      <c r="BX20" s="46">
        <f t="shared" si="13"/>
        <v>64.586297999999999</v>
      </c>
      <c r="BY20" s="46">
        <f t="shared" si="14"/>
        <v>64.586297999999999</v>
      </c>
      <c r="BZ20" s="46">
        <f t="shared" ref="BZ20:CD70" si="47">BU20*1152.4</f>
        <v>74429.249815200004</v>
      </c>
      <c r="CA20" s="46">
        <f t="shared" si="47"/>
        <v>74429.249815200004</v>
      </c>
      <c r="CB20" s="46">
        <f t="shared" si="47"/>
        <v>63343.371655200019</v>
      </c>
      <c r="CC20" s="46">
        <f t="shared" si="47"/>
        <v>74429.249815200004</v>
      </c>
      <c r="CD20" s="46">
        <f t="shared" si="47"/>
        <v>74429.249815200004</v>
      </c>
    </row>
    <row r="21" spans="1:82" s="52" customFormat="1" ht="15" customHeight="1" x14ac:dyDescent="0.35">
      <c r="A21" s="39">
        <v>18</v>
      </c>
      <c r="B21" s="40" t="s">
        <v>82</v>
      </c>
      <c r="C21" s="40" t="s">
        <v>108</v>
      </c>
      <c r="D21" s="41">
        <v>139.18</v>
      </c>
      <c r="E21" s="41">
        <f t="shared" si="16"/>
        <v>556.72</v>
      </c>
      <c r="F21" s="41">
        <v>75.2</v>
      </c>
      <c r="G21" s="42" t="s">
        <v>84</v>
      </c>
      <c r="H21" s="43">
        <v>5</v>
      </c>
      <c r="I21" s="44">
        <v>17.5</v>
      </c>
      <c r="J21" s="41">
        <f t="shared" si="17"/>
        <v>1069.3</v>
      </c>
      <c r="K21" s="42" t="s">
        <v>87</v>
      </c>
      <c r="L21" s="44">
        <v>246.7</v>
      </c>
      <c r="M21" s="44">
        <v>246.7</v>
      </c>
      <c r="N21" s="41">
        <v>245.75</v>
      </c>
      <c r="O21" s="45" t="s">
        <v>93</v>
      </c>
      <c r="P21" s="45" t="s">
        <v>87</v>
      </c>
      <c r="Q21" s="45" t="s">
        <v>88</v>
      </c>
      <c r="R21" s="45" t="s">
        <v>89</v>
      </c>
      <c r="S21" s="46">
        <f t="shared" si="18"/>
        <v>104366.95472445202</v>
      </c>
      <c r="T21" s="46">
        <f t="shared" si="0"/>
        <v>187.46758644282946</v>
      </c>
      <c r="U21" s="47">
        <f t="shared" si="19"/>
        <v>104366.95472445202</v>
      </c>
      <c r="V21" s="47">
        <f t="shared" si="1"/>
        <v>0</v>
      </c>
      <c r="W21" s="47">
        <f t="shared" si="20"/>
        <v>96671.03789445202</v>
      </c>
      <c r="X21" s="47">
        <f t="shared" si="2"/>
        <v>7695.9168300000019</v>
      </c>
      <c r="Y21" s="48">
        <f t="shared" si="21"/>
        <v>104366.95472445202</v>
      </c>
      <c r="Z21" s="47">
        <f t="shared" si="3"/>
        <v>0</v>
      </c>
      <c r="AA21" s="48">
        <f t="shared" si="22"/>
        <v>104366.95472445202</v>
      </c>
      <c r="AB21" s="47">
        <f t="shared" si="4"/>
        <v>0</v>
      </c>
      <c r="AC21" s="47">
        <f t="shared" si="23"/>
        <v>7695.9168300000019</v>
      </c>
      <c r="AD21" s="47">
        <f t="shared" si="24"/>
        <v>96671.03789445202</v>
      </c>
      <c r="AE21" s="47">
        <f t="shared" si="25"/>
        <v>13.823675869377787</v>
      </c>
      <c r="AF21" s="49">
        <f t="shared" si="26"/>
        <v>7.3739018737479123E-2</v>
      </c>
      <c r="AG21" s="47">
        <f>IF(ISBLANK($D21),"",S21*_xlfn.XLOOKUP(Q21,DATA!$B$24:$B$25,DATA!$C$24:$C$25,"error",0,1)/1000)</f>
        <v>41.567270727654751</v>
      </c>
      <c r="AH21" s="47">
        <f>IF(ISBLANK($D21),"",V21*_xlfn.XLOOKUP(Q21,DATA!$B$24:$B$25,DATA!$C$24:$C$25,"error",0,1)/1000)</f>
        <v>0</v>
      </c>
      <c r="AI21" s="47">
        <f>IF(ISBLANK($D21),"",X21*_xlfn.XLOOKUP(Q21,DATA!$B$24:$B$25,DATA!$C$24:$C$25,"error",0,1)/1000)</f>
        <v>3.0651297550524008</v>
      </c>
      <c r="AJ21" s="47">
        <f>IF(ISBLANK($D21),"",Z21*_xlfn.XLOOKUP(Q21,DATA!$B$24:$B$25,DATA!$C$24:$C$25,"error",0,1)/1000)</f>
        <v>0</v>
      </c>
      <c r="AK21" s="47">
        <f>IF(ISBLANK($D21),"",AB21*_xlfn.XLOOKUP(Q21,DATA!$B$24:$B$25,DATA!$C$24:$C$25,"error",0,1)/1000)</f>
        <v>0</v>
      </c>
      <c r="AL21" s="47">
        <f t="shared" si="5"/>
        <v>3.0651297550524008</v>
      </c>
      <c r="AM21" s="47">
        <f t="shared" si="6"/>
        <v>38.502140972602348</v>
      </c>
      <c r="AN21" s="47">
        <f t="shared" si="27"/>
        <v>1.417200529793986</v>
      </c>
      <c r="AO21" s="47">
        <f t="shared" si="28"/>
        <v>0</v>
      </c>
      <c r="AP21" s="47">
        <f t="shared" si="29"/>
        <v>0.10450297642124405</v>
      </c>
      <c r="AQ21" s="47">
        <f t="shared" si="30"/>
        <v>0</v>
      </c>
      <c r="AR21" s="47">
        <f t="shared" si="31"/>
        <v>0</v>
      </c>
      <c r="AS21" s="47">
        <f t="shared" si="32"/>
        <v>0.10450297642124405</v>
      </c>
      <c r="AT21" s="47">
        <f t="shared" si="33"/>
        <v>1.3126975533727421</v>
      </c>
      <c r="AU21" s="47">
        <f t="shared" si="34"/>
        <v>7.7076487020503917E-2</v>
      </c>
      <c r="AV21" s="47">
        <f t="shared" si="35"/>
        <v>0</v>
      </c>
      <c r="AW21" s="47">
        <f t="shared" si="36"/>
        <v>5.6835445206240036E-3</v>
      </c>
      <c r="AX21" s="47">
        <f t="shared" si="37"/>
        <v>0</v>
      </c>
      <c r="AY21" s="47">
        <f t="shared" si="38"/>
        <v>0</v>
      </c>
      <c r="AZ21" s="47">
        <f t="shared" si="39"/>
        <v>5.6835445206240036E-3</v>
      </c>
      <c r="BA21" s="47">
        <f t="shared" si="40"/>
        <v>7.1392942499879916E-2</v>
      </c>
      <c r="BB21" s="23">
        <f>IF(V21&gt;0,J21*DATA!$C$4,0)</f>
        <v>0</v>
      </c>
      <c r="BC21" s="23">
        <f>IF(X21&gt;0,N21*_xlfn.XLOOKUP(Kaišiadorys!O21,DATA!$B$5:$B$6,DATA!$C$5:$C$6,"error",0,1),0)</f>
        <v>11796</v>
      </c>
      <c r="BD21" s="23" t="str">
        <f>IF(Z21&gt;0,(L21-M21)*DATA!$C$7,"0,00 ")</f>
        <v xml:space="preserve">0,00 </v>
      </c>
      <c r="BE21" s="23">
        <f>IF(G21="basement",D21*DATA!$C$8,IF(G21="ground",0,"error"))</f>
        <v>5567.2000000000007</v>
      </c>
      <c r="BF21" s="23">
        <f t="shared" si="41"/>
        <v>17363.2</v>
      </c>
      <c r="BG21" s="23">
        <v>1.27</v>
      </c>
      <c r="BH21" s="23">
        <v>1.1000000000000001</v>
      </c>
      <c r="BI21" s="23">
        <v>0.71</v>
      </c>
      <c r="BJ21" s="23">
        <v>0.85</v>
      </c>
      <c r="BK21" s="23">
        <f t="shared" si="42"/>
        <v>1.27</v>
      </c>
      <c r="BL21" s="23">
        <f t="shared" si="43"/>
        <v>0.20298507462686566</v>
      </c>
      <c r="BM21" s="5">
        <v>1.1000000000000001</v>
      </c>
      <c r="BN21" s="5">
        <f t="shared" si="44"/>
        <v>0.71</v>
      </c>
      <c r="BO21" s="50"/>
      <c r="BP21" s="48">
        <f t="shared" si="7"/>
        <v>2435.65</v>
      </c>
      <c r="BQ21" s="51">
        <f t="shared" si="8"/>
        <v>5</v>
      </c>
      <c r="BR21" s="47">
        <f t="shared" si="45"/>
        <v>779.40800000000002</v>
      </c>
      <c r="BS21" s="46">
        <f t="shared" si="9"/>
        <v>17.5</v>
      </c>
      <c r="BT21" s="46">
        <f t="shared" si="46"/>
        <v>1948.5200000000002</v>
      </c>
      <c r="BU21" s="46">
        <f t="shared" si="10"/>
        <v>90.564868730000015</v>
      </c>
      <c r="BV21" s="46">
        <f t="shared" si="11"/>
        <v>90.564868730000015</v>
      </c>
      <c r="BW21" s="46">
        <f t="shared" si="12"/>
        <v>83.886704177761203</v>
      </c>
      <c r="BX21" s="46">
        <f t="shared" si="13"/>
        <v>90.564868730000015</v>
      </c>
      <c r="BY21" s="46">
        <f t="shared" si="14"/>
        <v>90.564868730000015</v>
      </c>
      <c r="BZ21" s="46">
        <f t="shared" si="47"/>
        <v>104366.95472445202</v>
      </c>
      <c r="CA21" s="46">
        <f t="shared" si="47"/>
        <v>104366.95472445202</v>
      </c>
      <c r="CB21" s="46">
        <f t="shared" si="47"/>
        <v>96671.03789445202</v>
      </c>
      <c r="CC21" s="46">
        <f t="shared" si="47"/>
        <v>104366.95472445202</v>
      </c>
      <c r="CD21" s="46">
        <f t="shared" si="47"/>
        <v>104366.95472445202</v>
      </c>
    </row>
    <row r="22" spans="1:82" s="52" customFormat="1" ht="15" customHeight="1" x14ac:dyDescent="0.35">
      <c r="A22" s="39">
        <v>19</v>
      </c>
      <c r="B22" s="40" t="s">
        <v>82</v>
      </c>
      <c r="C22" s="40" t="s">
        <v>109</v>
      </c>
      <c r="D22" s="41">
        <v>1149.8200000000002</v>
      </c>
      <c r="E22" s="41">
        <f t="shared" si="16"/>
        <v>1839.7120000000004</v>
      </c>
      <c r="F22" s="41">
        <v>158.6</v>
      </c>
      <c r="G22" s="42" t="s">
        <v>84</v>
      </c>
      <c r="H22" s="43">
        <v>2</v>
      </c>
      <c r="I22" s="44">
        <v>8.5</v>
      </c>
      <c r="J22" s="41">
        <f t="shared" si="17"/>
        <v>552.43999999999994</v>
      </c>
      <c r="K22" s="42" t="s">
        <v>85</v>
      </c>
      <c r="L22" s="44">
        <v>795.66</v>
      </c>
      <c r="M22" s="44">
        <v>755.82</v>
      </c>
      <c r="N22" s="41">
        <v>1585.51</v>
      </c>
      <c r="O22" s="45" t="s">
        <v>86</v>
      </c>
      <c r="P22" s="45" t="s">
        <v>87</v>
      </c>
      <c r="Q22" s="45" t="s">
        <v>88</v>
      </c>
      <c r="R22" s="45" t="s">
        <v>89</v>
      </c>
      <c r="S22" s="46">
        <f t="shared" si="18"/>
        <v>212647.14437940397</v>
      </c>
      <c r="T22" s="46">
        <f t="shared" si="0"/>
        <v>115.58719211452875</v>
      </c>
      <c r="U22" s="47">
        <f t="shared" si="19"/>
        <v>184336.47400996368</v>
      </c>
      <c r="V22" s="47">
        <f t="shared" si="1"/>
        <v>28310.670369440282</v>
      </c>
      <c r="W22" s="47">
        <f t="shared" si="20"/>
        <v>161150.59736877243</v>
      </c>
      <c r="X22" s="47">
        <f t="shared" si="2"/>
        <v>51496.547010631533</v>
      </c>
      <c r="Y22" s="48">
        <f t="shared" si="21"/>
        <v>209272.640603404</v>
      </c>
      <c r="Z22" s="47">
        <f t="shared" si="3"/>
        <v>3374.5037759999686</v>
      </c>
      <c r="AA22" s="48">
        <f t="shared" si="22"/>
        <v>212647.14437940397</v>
      </c>
      <c r="AB22" s="47">
        <f t="shared" si="4"/>
        <v>0</v>
      </c>
      <c r="AC22" s="47">
        <f t="shared" si="23"/>
        <v>83181.721156071784</v>
      </c>
      <c r="AD22" s="47">
        <f t="shared" si="24"/>
        <v>129465.42322333218</v>
      </c>
      <c r="AE22" s="47">
        <f t="shared" si="25"/>
        <v>45.214534207567141</v>
      </c>
      <c r="AF22" s="49">
        <f t="shared" si="26"/>
        <v>0.3911725285511447</v>
      </c>
      <c r="AG22" s="47">
        <f>IF(ISBLANK($D22),"",S22*_xlfn.XLOOKUP(Q22,DATA!$B$24:$B$25,DATA!$C$24:$C$25,"error",0,1)/1000)</f>
        <v>84.693104663429011</v>
      </c>
      <c r="AH22" s="47">
        <f>IF(ISBLANK($D22),"",V22*_xlfn.XLOOKUP(Q22,DATA!$B$24:$B$25,DATA!$C$24:$C$25,"error",0,1)/1000)</f>
        <v>11.275573794740676</v>
      </c>
      <c r="AI22" s="47">
        <f>IF(ISBLANK($D22),"",X22*_xlfn.XLOOKUP(Q22,DATA!$B$24:$B$25,DATA!$C$24:$C$25,"error",0,1)/1000)</f>
        <v>20.510044743394332</v>
      </c>
      <c r="AJ22" s="47">
        <f>IF(ISBLANK($D22),"",Z22*_xlfn.XLOOKUP(Q22,DATA!$B$24:$B$25,DATA!$C$24:$C$25,"error",0,1)/1000)</f>
        <v>1.3439973639052676</v>
      </c>
      <c r="AK22" s="47">
        <f>IF(ISBLANK($D22),"",AB22*_xlfn.XLOOKUP(Q22,DATA!$B$24:$B$25,DATA!$C$24:$C$25,"error",0,1)/1000)</f>
        <v>0</v>
      </c>
      <c r="AL22" s="47">
        <f t="shared" si="5"/>
        <v>33.129615902040278</v>
      </c>
      <c r="AM22" s="47">
        <f t="shared" si="6"/>
        <v>51.563488761388733</v>
      </c>
      <c r="AN22" s="47">
        <f t="shared" si="27"/>
        <v>2.8875389386355583</v>
      </c>
      <c r="AO22" s="47">
        <f t="shared" si="28"/>
        <v>0.3844310409585377</v>
      </c>
      <c r="AP22" s="47">
        <f t="shared" si="29"/>
        <v>0.69927242678212675</v>
      </c>
      <c r="AQ22" s="47">
        <f t="shared" si="30"/>
        <v>4.5822440175295354E-2</v>
      </c>
      <c r="AR22" s="47">
        <f t="shared" si="31"/>
        <v>0</v>
      </c>
      <c r="AS22" s="47">
        <f t="shared" si="32"/>
        <v>1.1295259079159599</v>
      </c>
      <c r="AT22" s="47">
        <f t="shared" si="33"/>
        <v>1.7580130307195985</v>
      </c>
      <c r="AU22" s="47">
        <f t="shared" si="34"/>
        <v>0.15704295394053816</v>
      </c>
      <c r="AV22" s="47">
        <f t="shared" si="35"/>
        <v>2.0907834505979793E-2</v>
      </c>
      <c r="AW22" s="47">
        <f t="shared" si="36"/>
        <v>3.80309356323087E-2</v>
      </c>
      <c r="AX22" s="47">
        <f t="shared" si="37"/>
        <v>2.4921192457727777E-3</v>
      </c>
      <c r="AY22" s="47">
        <f t="shared" si="38"/>
        <v>0</v>
      </c>
      <c r="AZ22" s="47">
        <f t="shared" si="39"/>
        <v>6.1430889384061264E-2</v>
      </c>
      <c r="BA22" s="47">
        <f t="shared" si="40"/>
        <v>9.5612064556476889E-2</v>
      </c>
      <c r="BB22" s="23">
        <f>IF(V22&gt;0,J22*DATA!$C$4,0)</f>
        <v>35908.6</v>
      </c>
      <c r="BC22" s="23">
        <f>IF(X22&gt;0,N22*_xlfn.XLOOKUP(Kaišiadorys!O22,DATA!$B$5:$B$6,DATA!$C$5:$C$6,"error",0,1),0)</f>
        <v>134768.35</v>
      </c>
      <c r="BD22" s="23">
        <f>IF(Z22&gt;0,(L22-M22)*DATA!$C$7,"0,00 ")</f>
        <v>5975.9999999999873</v>
      </c>
      <c r="BE22" s="23">
        <f>IF(G22="basement",D22*DATA!$C$8,IF(G22="ground",0,"error"))</f>
        <v>45992.800000000003</v>
      </c>
      <c r="BF22" s="23">
        <f t="shared" si="41"/>
        <v>222645.75</v>
      </c>
      <c r="BG22" s="23">
        <v>1.27</v>
      </c>
      <c r="BH22" s="23">
        <v>1.1876253676193349</v>
      </c>
      <c r="BI22" s="23">
        <v>0.71</v>
      </c>
      <c r="BJ22" s="23">
        <v>0.85</v>
      </c>
      <c r="BK22" s="23">
        <f t="shared" si="42"/>
        <v>0.21120350109409192</v>
      </c>
      <c r="BL22" s="23">
        <f t="shared" si="43"/>
        <v>0.17894736842105263</v>
      </c>
      <c r="BM22" s="5">
        <v>1.1000000000000001</v>
      </c>
      <c r="BN22" s="5">
        <f t="shared" si="44"/>
        <v>0.71</v>
      </c>
      <c r="BO22" s="50"/>
      <c r="BP22" s="48">
        <f t="shared" si="7"/>
        <v>9773.4700000000012</v>
      </c>
      <c r="BQ22" s="51">
        <f t="shared" si="8"/>
        <v>2</v>
      </c>
      <c r="BR22" s="47">
        <f t="shared" si="45"/>
        <v>3127.5104000000006</v>
      </c>
      <c r="BS22" s="46">
        <f t="shared" si="9"/>
        <v>8.5</v>
      </c>
      <c r="BT22" s="46">
        <f t="shared" si="46"/>
        <v>7427.8372000000008</v>
      </c>
      <c r="BU22" s="46">
        <f t="shared" si="10"/>
        <v>184.52546370999997</v>
      </c>
      <c r="BV22" s="46">
        <f t="shared" si="11"/>
        <v>159.95875912006565</v>
      </c>
      <c r="BW22" s="46">
        <f t="shared" si="12"/>
        <v>139.83911607842106</v>
      </c>
      <c r="BX22" s="46">
        <f t="shared" si="13"/>
        <v>181.59722370999998</v>
      </c>
      <c r="BY22" s="46">
        <f t="shared" si="14"/>
        <v>184.52546370999997</v>
      </c>
      <c r="BZ22" s="46">
        <f t="shared" si="47"/>
        <v>212647.14437940397</v>
      </c>
      <c r="CA22" s="46">
        <f t="shared" si="47"/>
        <v>184336.47400996368</v>
      </c>
      <c r="CB22" s="46">
        <f t="shared" si="47"/>
        <v>161150.59736877243</v>
      </c>
      <c r="CC22" s="46">
        <f t="shared" si="47"/>
        <v>209272.640603404</v>
      </c>
      <c r="CD22" s="46">
        <f t="shared" si="47"/>
        <v>212647.14437940397</v>
      </c>
    </row>
    <row r="23" spans="1:82" s="52" customFormat="1" ht="15" customHeight="1" x14ac:dyDescent="0.35">
      <c r="A23" s="39">
        <v>20</v>
      </c>
      <c r="B23" s="40" t="s">
        <v>82</v>
      </c>
      <c r="C23" s="40" t="s">
        <v>110</v>
      </c>
      <c r="D23" s="41">
        <v>130.15</v>
      </c>
      <c r="E23" s="41">
        <f t="shared" si="16"/>
        <v>520.6</v>
      </c>
      <c r="F23" s="41">
        <v>75.2</v>
      </c>
      <c r="G23" s="42" t="s">
        <v>84</v>
      </c>
      <c r="H23" s="43">
        <v>5</v>
      </c>
      <c r="I23" s="44">
        <v>17.5</v>
      </c>
      <c r="J23" s="41">
        <f t="shared" si="17"/>
        <v>1095.3</v>
      </c>
      <c r="K23" s="42" t="s">
        <v>85</v>
      </c>
      <c r="L23" s="44">
        <v>220.7</v>
      </c>
      <c r="M23" s="44">
        <v>198.6</v>
      </c>
      <c r="N23" s="41">
        <v>326.72000000000003</v>
      </c>
      <c r="O23" s="45" t="s">
        <v>93</v>
      </c>
      <c r="P23" s="45" t="s">
        <v>85</v>
      </c>
      <c r="Q23" s="45" t="s">
        <v>88</v>
      </c>
      <c r="R23" s="45" t="s">
        <v>89</v>
      </c>
      <c r="S23" s="46">
        <f t="shared" si="18"/>
        <v>108785.23131160998</v>
      </c>
      <c r="T23" s="46">
        <f t="shared" si="0"/>
        <v>208.96125876221663</v>
      </c>
      <c r="U23" s="47">
        <f t="shared" si="19"/>
        <v>52654.832977586375</v>
      </c>
      <c r="V23" s="47">
        <f t="shared" si="1"/>
        <v>56130.398334023608</v>
      </c>
      <c r="W23" s="47">
        <f t="shared" si="20"/>
        <v>98553.654722809995</v>
      </c>
      <c r="X23" s="47">
        <f t="shared" si="2"/>
        <v>10231.576588799988</v>
      </c>
      <c r="Y23" s="48">
        <f t="shared" si="21"/>
        <v>106913.33037160999</v>
      </c>
      <c r="Z23" s="47">
        <f t="shared" si="3"/>
        <v>1871.9009399999923</v>
      </c>
      <c r="AA23" s="48">
        <f t="shared" si="22"/>
        <v>108785.23131160998</v>
      </c>
      <c r="AB23" s="47">
        <f t="shared" si="4"/>
        <v>0</v>
      </c>
      <c r="AC23" s="47">
        <f t="shared" si="23"/>
        <v>68233.875862823596</v>
      </c>
      <c r="AD23" s="47">
        <f t="shared" si="24"/>
        <v>40551.355448786388</v>
      </c>
      <c r="AE23" s="47">
        <f t="shared" si="25"/>
        <v>131.06776001310718</v>
      </c>
      <c r="AF23" s="49">
        <f t="shared" si="26"/>
        <v>0.62723473618740577</v>
      </c>
      <c r="AG23" s="47">
        <f>IF(ISBLANK($D23),"",S23*_xlfn.XLOOKUP(Q23,DATA!$B$24:$B$25,DATA!$C$24:$C$25,"error",0,1)/1000)</f>
        <v>43.326981926788022</v>
      </c>
      <c r="AH23" s="47">
        <f>IF(ISBLANK($D23),"",V23*_xlfn.XLOOKUP(Q23,DATA!$B$24:$B$25,DATA!$C$24:$C$25,"error",0,1)/1000)</f>
        <v>22.355615048474924</v>
      </c>
      <c r="AI23" s="47">
        <f>IF(ISBLANK($D23),"",X23*_xlfn.XLOOKUP(Q23,DATA!$B$24:$B$25,DATA!$C$24:$C$25,"error",0,1)/1000)</f>
        <v>4.0750323237872594</v>
      </c>
      <c r="AJ23" s="47">
        <f>IF(ISBLANK($D23),"",Z23*_xlfn.XLOOKUP(Q23,DATA!$B$24:$B$25,DATA!$C$24:$C$25,"error",0,1)/1000)</f>
        <v>0.74554070638319692</v>
      </c>
      <c r="AK23" s="47">
        <f>IF(ISBLANK($D23),"",AB23*_xlfn.XLOOKUP(Q23,DATA!$B$24:$B$25,DATA!$C$24:$C$25,"error",0,1)/1000)</f>
        <v>0</v>
      </c>
      <c r="AL23" s="47">
        <f t="shared" si="5"/>
        <v>27.176188078645378</v>
      </c>
      <c r="AM23" s="47">
        <f t="shared" si="6"/>
        <v>16.150793848142644</v>
      </c>
      <c r="AN23" s="47">
        <f t="shared" si="27"/>
        <v>1.4771963774895365</v>
      </c>
      <c r="AO23" s="47">
        <f t="shared" si="28"/>
        <v>0.76219556723243642</v>
      </c>
      <c r="AP23" s="47">
        <f t="shared" si="29"/>
        <v>0.13893474041240614</v>
      </c>
      <c r="AQ23" s="47">
        <f t="shared" si="30"/>
        <v>2.5418572486798005E-2</v>
      </c>
      <c r="AR23" s="47">
        <f t="shared" si="31"/>
        <v>0</v>
      </c>
      <c r="AS23" s="47">
        <f t="shared" si="32"/>
        <v>0.92654888013164072</v>
      </c>
      <c r="AT23" s="47">
        <f t="shared" si="33"/>
        <v>0.55064749735789575</v>
      </c>
      <c r="AU23" s="47">
        <f t="shared" si="34"/>
        <v>8.0339447398357022E-2</v>
      </c>
      <c r="AV23" s="47">
        <f t="shared" si="35"/>
        <v>4.1453101032509793E-2</v>
      </c>
      <c r="AW23" s="47">
        <f t="shared" si="36"/>
        <v>7.5561654762086343E-3</v>
      </c>
      <c r="AX23" s="47">
        <f t="shared" si="37"/>
        <v>1.382425585631995E-3</v>
      </c>
      <c r="AY23" s="47">
        <f t="shared" si="38"/>
        <v>0</v>
      </c>
      <c r="AZ23" s="47">
        <f t="shared" si="39"/>
        <v>5.0391692094350425E-2</v>
      </c>
      <c r="BA23" s="47">
        <f t="shared" si="40"/>
        <v>2.9947755304006597E-2</v>
      </c>
      <c r="BB23" s="23">
        <f>IF(V23&gt;0,J23*DATA!$C$4,0)</f>
        <v>71194.5</v>
      </c>
      <c r="BC23" s="23">
        <f>IF(X23&gt;0,N23*_xlfn.XLOOKUP(Kaišiadorys!O23,DATA!$B$5:$B$6,DATA!$C$5:$C$6,"error",0,1),0)</f>
        <v>15682.560000000001</v>
      </c>
      <c r="BD23" s="23">
        <f>IF(Z23&gt;0,(L23-M23)*DATA!$C$7,"0,00 ")</f>
        <v>3314.9999999999991</v>
      </c>
      <c r="BE23" s="23">
        <f>IF(G23="basement",D23*DATA!$C$8,IF(G23="ground",0,"error"))</f>
        <v>5206</v>
      </c>
      <c r="BF23" s="23">
        <f t="shared" si="41"/>
        <v>95398.06</v>
      </c>
      <c r="BG23" s="23">
        <v>1.27</v>
      </c>
      <c r="BH23" s="23">
        <v>1.2752378794743997</v>
      </c>
      <c r="BI23" s="23">
        <v>0.71</v>
      </c>
      <c r="BJ23" s="23">
        <v>0.85</v>
      </c>
      <c r="BK23" s="23">
        <f t="shared" si="42"/>
        <v>0.21120350109409192</v>
      </c>
      <c r="BL23" s="23">
        <f t="shared" si="43"/>
        <v>0.20298507462686566</v>
      </c>
      <c r="BM23" s="5">
        <v>1.1000000000000001</v>
      </c>
      <c r="BN23" s="5">
        <f t="shared" si="44"/>
        <v>0.71</v>
      </c>
      <c r="BO23" s="50"/>
      <c r="BP23" s="48">
        <f t="shared" si="7"/>
        <v>2277.625</v>
      </c>
      <c r="BQ23" s="51">
        <f t="shared" si="8"/>
        <v>5</v>
      </c>
      <c r="BR23" s="47">
        <f t="shared" si="45"/>
        <v>728.84</v>
      </c>
      <c r="BS23" s="46">
        <f t="shared" si="9"/>
        <v>17.5</v>
      </c>
      <c r="BT23" s="46">
        <f t="shared" si="46"/>
        <v>1822.1000000000001</v>
      </c>
      <c r="BU23" s="46">
        <f t="shared" si="10"/>
        <v>94.398847024999981</v>
      </c>
      <c r="BV23" s="46">
        <f t="shared" si="11"/>
        <v>45.691455204431072</v>
      </c>
      <c r="BW23" s="46">
        <f t="shared" si="12"/>
        <v>85.520352935447747</v>
      </c>
      <c r="BX23" s="46">
        <f t="shared" si="13"/>
        <v>92.774497024999988</v>
      </c>
      <c r="BY23" s="46">
        <f t="shared" si="14"/>
        <v>94.398847024999981</v>
      </c>
      <c r="BZ23" s="46">
        <f t="shared" si="47"/>
        <v>108785.23131160998</v>
      </c>
      <c r="CA23" s="46">
        <f t="shared" si="47"/>
        <v>52654.832977586375</v>
      </c>
      <c r="CB23" s="46">
        <f t="shared" si="47"/>
        <v>98553.654722809995</v>
      </c>
      <c r="CC23" s="46">
        <f t="shared" si="47"/>
        <v>106913.33037160999</v>
      </c>
      <c r="CD23" s="46">
        <f t="shared" si="47"/>
        <v>108785.23131160998</v>
      </c>
    </row>
    <row r="24" spans="1:82" s="52" customFormat="1" ht="15" customHeight="1" x14ac:dyDescent="0.35">
      <c r="A24" s="39">
        <v>21</v>
      </c>
      <c r="B24" s="40" t="s">
        <v>82</v>
      </c>
      <c r="C24" s="40" t="s">
        <v>111</v>
      </c>
      <c r="D24" s="41">
        <v>433.9</v>
      </c>
      <c r="E24" s="41">
        <f t="shared" si="16"/>
        <v>3124.08</v>
      </c>
      <c r="F24" s="41">
        <v>93.4</v>
      </c>
      <c r="G24" s="42" t="s">
        <v>84</v>
      </c>
      <c r="H24" s="43">
        <v>9</v>
      </c>
      <c r="I24" s="44">
        <v>29.2</v>
      </c>
      <c r="J24" s="41">
        <f t="shared" si="17"/>
        <v>2236.38</v>
      </c>
      <c r="K24" s="42" t="s">
        <v>85</v>
      </c>
      <c r="L24" s="44">
        <v>490.9</v>
      </c>
      <c r="M24" s="44">
        <v>490.9</v>
      </c>
      <c r="N24" s="41">
        <v>433.9</v>
      </c>
      <c r="O24" s="45" t="s">
        <v>86</v>
      </c>
      <c r="P24" s="45" t="s">
        <v>87</v>
      </c>
      <c r="Q24" s="45" t="s">
        <v>88</v>
      </c>
      <c r="R24" s="45" t="s">
        <v>89</v>
      </c>
      <c r="S24" s="46">
        <f t="shared" si="18"/>
        <v>258719.79023282003</v>
      </c>
      <c r="T24" s="46">
        <f t="shared" si="0"/>
        <v>82.81471352616451</v>
      </c>
      <c r="U24" s="47">
        <f t="shared" si="19"/>
        <v>144112.92432736602</v>
      </c>
      <c r="V24" s="47">
        <f t="shared" si="1"/>
        <v>114606.865905454</v>
      </c>
      <c r="W24" s="47">
        <f t="shared" si="20"/>
        <v>244626.94203387268</v>
      </c>
      <c r="X24" s="47">
        <f t="shared" si="2"/>
        <v>14092.848198947351</v>
      </c>
      <c r="Y24" s="48">
        <f t="shared" si="21"/>
        <v>258719.79023282003</v>
      </c>
      <c r="Z24" s="47">
        <f t="shared" si="3"/>
        <v>0</v>
      </c>
      <c r="AA24" s="48">
        <f t="shared" si="22"/>
        <v>258719.79023282003</v>
      </c>
      <c r="AB24" s="47">
        <f t="shared" si="4"/>
        <v>0</v>
      </c>
      <c r="AC24" s="47">
        <f t="shared" si="23"/>
        <v>128699.71410440136</v>
      </c>
      <c r="AD24" s="47">
        <f t="shared" si="24"/>
        <v>130020.07612841867</v>
      </c>
      <c r="AE24" s="47">
        <f t="shared" si="25"/>
        <v>41.196036626591301</v>
      </c>
      <c r="AF24" s="49">
        <f t="shared" si="26"/>
        <v>0.49744827787849333</v>
      </c>
      <c r="AG24" s="47">
        <f>IF(ISBLANK($D24),"",S24*_xlfn.XLOOKUP(Q24,DATA!$B$24:$B$25,DATA!$C$24:$C$25,"error",0,1)/1000)</f>
        <v>103.04291805392756</v>
      </c>
      <c r="AH24" s="47">
        <f>IF(ISBLANK($D24),"",V24*_xlfn.XLOOKUP(Q24,DATA!$B$24:$B$25,DATA!$C$24:$C$25,"error",0,1)/1000)</f>
        <v>45.645622552824221</v>
      </c>
      <c r="AI24" s="47">
        <f>IF(ISBLANK($D24),"",X24*_xlfn.XLOOKUP(Q24,DATA!$B$24:$B$25,DATA!$C$24:$C$25,"error",0,1)/1000)</f>
        <v>5.6128995806767517</v>
      </c>
      <c r="AJ24" s="47">
        <f>IF(ISBLANK($D24),"",Z24*_xlfn.XLOOKUP(Q24,DATA!$B$24:$B$25,DATA!$C$24:$C$25,"error",0,1)/1000)</f>
        <v>0</v>
      </c>
      <c r="AK24" s="47">
        <f>IF(ISBLANK($D24),"",AB24*_xlfn.XLOOKUP(Q24,DATA!$B$24:$B$25,DATA!$C$24:$C$25,"error",0,1)/1000)</f>
        <v>0</v>
      </c>
      <c r="AL24" s="47">
        <f t="shared" si="5"/>
        <v>51.258522133500975</v>
      </c>
      <c r="AM24" s="47">
        <f t="shared" si="6"/>
        <v>51.78439592042659</v>
      </c>
      <c r="AN24" s="47">
        <f t="shared" si="27"/>
        <v>3.5131601257714729</v>
      </c>
      <c r="AO24" s="47">
        <f t="shared" si="28"/>
        <v>1.5562484457657968</v>
      </c>
      <c r="AP24" s="47">
        <f t="shared" si="29"/>
        <v>0.19136700871061341</v>
      </c>
      <c r="AQ24" s="47">
        <f t="shared" si="30"/>
        <v>0</v>
      </c>
      <c r="AR24" s="47">
        <f t="shared" si="31"/>
        <v>0</v>
      </c>
      <c r="AS24" s="47">
        <f t="shared" si="32"/>
        <v>1.7476154544764102</v>
      </c>
      <c r="AT24" s="47">
        <f t="shared" si="33"/>
        <v>1.7655446712950627</v>
      </c>
      <c r="AU24" s="47">
        <f t="shared" si="34"/>
        <v>0.19106826108394098</v>
      </c>
      <c r="AV24" s="47">
        <f t="shared" si="35"/>
        <v>8.4638807712119318E-2</v>
      </c>
      <c r="AW24" s="47">
        <f t="shared" si="36"/>
        <v>1.0407769721325465E-2</v>
      </c>
      <c r="AX24" s="47">
        <f t="shared" si="37"/>
        <v>0</v>
      </c>
      <c r="AY24" s="47">
        <f t="shared" si="38"/>
        <v>0</v>
      </c>
      <c r="AZ24" s="47">
        <f t="shared" si="39"/>
        <v>9.5046577433444787E-2</v>
      </c>
      <c r="BA24" s="47">
        <f t="shared" si="40"/>
        <v>9.6021683650496195E-2</v>
      </c>
      <c r="BB24" s="23">
        <f>IF(V24&gt;0,J24*DATA!$C$4,0)</f>
        <v>145364.70000000001</v>
      </c>
      <c r="BC24" s="23">
        <f>IF(X24&gt;0,N24*_xlfn.XLOOKUP(Kaišiadorys!O24,DATA!$B$5:$B$6,DATA!$C$5:$C$6,"error",0,1),0)</f>
        <v>36881.5</v>
      </c>
      <c r="BD24" s="23" t="str">
        <f>IF(Z24&gt;0,(L24-M24)*DATA!$C$7,"0,00 ")</f>
        <v xml:space="preserve">0,00 </v>
      </c>
      <c r="BE24" s="23">
        <f>IF(G24="basement",D24*DATA!$C$8,IF(G24="ground",0,"error"))</f>
        <v>17356</v>
      </c>
      <c r="BF24" s="23">
        <f t="shared" si="41"/>
        <v>199602.2</v>
      </c>
      <c r="BG24" s="23">
        <v>1.27</v>
      </c>
      <c r="BH24" s="23">
        <v>1.1000000000000001</v>
      </c>
      <c r="BI24" s="23">
        <v>0.87</v>
      </c>
      <c r="BJ24" s="23">
        <v>0.85</v>
      </c>
      <c r="BK24" s="23">
        <f t="shared" si="42"/>
        <v>0.21120350109409192</v>
      </c>
      <c r="BL24" s="23">
        <f t="shared" si="43"/>
        <v>0.17894736842105263</v>
      </c>
      <c r="BM24" s="5">
        <v>1.1000000000000001</v>
      </c>
      <c r="BN24" s="5">
        <f t="shared" si="44"/>
        <v>0.87</v>
      </c>
      <c r="BO24" s="50"/>
      <c r="BP24" s="48">
        <f t="shared" si="7"/>
        <v>12669.88</v>
      </c>
      <c r="BQ24" s="51">
        <f t="shared" si="8"/>
        <v>9</v>
      </c>
      <c r="BR24" s="47">
        <f t="shared" si="45"/>
        <v>4054.3615999999997</v>
      </c>
      <c r="BS24" s="46">
        <f t="shared" si="9"/>
        <v>29.2</v>
      </c>
      <c r="BT24" s="46">
        <f t="shared" si="46"/>
        <v>10135.904</v>
      </c>
      <c r="BU24" s="46">
        <f t="shared" si="10"/>
        <v>224.50519805000002</v>
      </c>
      <c r="BV24" s="46">
        <f t="shared" si="11"/>
        <v>125.05460285262583</v>
      </c>
      <c r="BW24" s="46">
        <f t="shared" si="12"/>
        <v>212.2760691026316</v>
      </c>
      <c r="BX24" s="46">
        <f t="shared" si="13"/>
        <v>224.50519805000002</v>
      </c>
      <c r="BY24" s="46">
        <f t="shared" si="14"/>
        <v>224.50519805000002</v>
      </c>
      <c r="BZ24" s="46">
        <f t="shared" si="47"/>
        <v>258719.79023282003</v>
      </c>
      <c r="CA24" s="46">
        <f t="shared" si="47"/>
        <v>144112.92432736602</v>
      </c>
      <c r="CB24" s="46">
        <f t="shared" si="47"/>
        <v>244626.94203387268</v>
      </c>
      <c r="CC24" s="46">
        <f t="shared" si="47"/>
        <v>258719.79023282003</v>
      </c>
      <c r="CD24" s="46">
        <f t="shared" si="47"/>
        <v>258719.79023282003</v>
      </c>
    </row>
    <row r="25" spans="1:82" s="52" customFormat="1" ht="15" customHeight="1" x14ac:dyDescent="0.35">
      <c r="A25" s="39">
        <v>22</v>
      </c>
      <c r="B25" s="40" t="s">
        <v>82</v>
      </c>
      <c r="C25" s="40" t="s">
        <v>112</v>
      </c>
      <c r="D25" s="41">
        <v>445.9</v>
      </c>
      <c r="E25" s="41">
        <f t="shared" si="16"/>
        <v>1783.6000000000001</v>
      </c>
      <c r="F25" s="41">
        <v>94.6</v>
      </c>
      <c r="G25" s="42" t="s">
        <v>91</v>
      </c>
      <c r="H25" s="43">
        <v>5</v>
      </c>
      <c r="I25" s="44">
        <v>17.5</v>
      </c>
      <c r="J25" s="41">
        <f t="shared" si="17"/>
        <v>1374.1</v>
      </c>
      <c r="K25" s="42" t="s">
        <v>85</v>
      </c>
      <c r="L25" s="44">
        <v>281.39999999999998</v>
      </c>
      <c r="M25" s="44">
        <v>281.39999999999998</v>
      </c>
      <c r="N25" s="41">
        <v>445.9</v>
      </c>
      <c r="O25" s="45" t="s">
        <v>86</v>
      </c>
      <c r="P25" s="45" t="s">
        <v>87</v>
      </c>
      <c r="Q25" s="45" t="s">
        <v>88</v>
      </c>
      <c r="R25" s="45" t="s">
        <v>89</v>
      </c>
      <c r="S25" s="46">
        <f t="shared" si="18"/>
        <v>168575.23626482004</v>
      </c>
      <c r="T25" s="46">
        <f t="shared" si="0"/>
        <v>94.514036928021994</v>
      </c>
      <c r="U25" s="47">
        <f t="shared" si="19"/>
        <v>98157.286524308845</v>
      </c>
      <c r="V25" s="47">
        <f t="shared" si="1"/>
        <v>70417.949740511191</v>
      </c>
      <c r="W25" s="47">
        <f t="shared" si="20"/>
        <v>154092.63425534632</v>
      </c>
      <c r="X25" s="47">
        <f t="shared" si="2"/>
        <v>14482.602009473718</v>
      </c>
      <c r="Y25" s="48">
        <f t="shared" si="21"/>
        <v>168575.23626482004</v>
      </c>
      <c r="Z25" s="47">
        <f t="shared" si="3"/>
        <v>0</v>
      </c>
      <c r="AA25" s="48">
        <f t="shared" si="22"/>
        <v>168575.23626482004</v>
      </c>
      <c r="AB25" s="47">
        <f t="shared" si="4"/>
        <v>0</v>
      </c>
      <c r="AC25" s="47">
        <f t="shared" si="23"/>
        <v>84900.551749984908</v>
      </c>
      <c r="AD25" s="47">
        <f t="shared" si="24"/>
        <v>83674.684514835128</v>
      </c>
      <c r="AE25" s="47">
        <f t="shared" si="25"/>
        <v>47.600668171106136</v>
      </c>
      <c r="AF25" s="49">
        <f t="shared" si="26"/>
        <v>0.50363596475470462</v>
      </c>
      <c r="AG25" s="47">
        <f>IF(ISBLANK($D25),"",S25*_xlfn.XLOOKUP(Q25,DATA!$B$24:$B$25,DATA!$C$24:$C$25,"error",0,1)/1000)</f>
        <v>67.140145099552527</v>
      </c>
      <c r="AH25" s="47">
        <f>IF(ISBLANK($D25),"",V25*_xlfn.XLOOKUP(Q25,DATA!$B$24:$B$25,DATA!$C$24:$C$25,"error",0,1)/1000)</f>
        <v>28.0460610226508</v>
      </c>
      <c r="AI25" s="47">
        <f>IF(ISBLANK($D25),"",X25*_xlfn.XLOOKUP(Q25,DATA!$B$24:$B$25,DATA!$C$24:$C$25,"error",0,1)/1000)</f>
        <v>5.7681307283331922</v>
      </c>
      <c r="AJ25" s="47">
        <f>IF(ISBLANK($D25),"",Z25*_xlfn.XLOOKUP(Q25,DATA!$B$24:$B$25,DATA!$C$24:$C$25,"error",0,1)/1000)</f>
        <v>0</v>
      </c>
      <c r="AK25" s="47">
        <f>IF(ISBLANK($D25),"",AB25*_xlfn.XLOOKUP(Q25,DATA!$B$24:$B$25,DATA!$C$24:$C$25,"error",0,1)/1000)</f>
        <v>0</v>
      </c>
      <c r="AL25" s="47">
        <f t="shared" si="5"/>
        <v>33.814191750983994</v>
      </c>
      <c r="AM25" s="47">
        <f t="shared" si="6"/>
        <v>33.325953348568532</v>
      </c>
      <c r="AN25" s="47">
        <f t="shared" si="27"/>
        <v>2.2890858009166051</v>
      </c>
      <c r="AO25" s="47">
        <f t="shared" si="28"/>
        <v>0.9562064538793863</v>
      </c>
      <c r="AP25" s="47">
        <f t="shared" si="29"/>
        <v>0.19665948187154372</v>
      </c>
      <c r="AQ25" s="47">
        <f t="shared" si="30"/>
        <v>0</v>
      </c>
      <c r="AR25" s="47">
        <f t="shared" si="31"/>
        <v>0</v>
      </c>
      <c r="AS25" s="47">
        <f t="shared" si="32"/>
        <v>1.1528659357509301</v>
      </c>
      <c r="AT25" s="47">
        <f t="shared" si="33"/>
        <v>1.136219865165675</v>
      </c>
      <c r="AU25" s="47">
        <f t="shared" si="34"/>
        <v>0.12449522019923057</v>
      </c>
      <c r="AV25" s="47">
        <f t="shared" si="35"/>
        <v>5.2004661854078114E-2</v>
      </c>
      <c r="AW25" s="47">
        <f t="shared" si="36"/>
        <v>1.0695608478310765E-2</v>
      </c>
      <c r="AX25" s="47">
        <f t="shared" si="37"/>
        <v>0</v>
      </c>
      <c r="AY25" s="47">
        <f t="shared" si="38"/>
        <v>0</v>
      </c>
      <c r="AZ25" s="47">
        <f t="shared" si="39"/>
        <v>6.2700270332388883E-2</v>
      </c>
      <c r="BA25" s="47">
        <f t="shared" si="40"/>
        <v>6.1794949866841684E-2</v>
      </c>
      <c r="BB25" s="23">
        <f>IF(V25&gt;0,J25*DATA!$C$4,0)</f>
        <v>89316.5</v>
      </c>
      <c r="BC25" s="23">
        <f>IF(X25&gt;0,N25*_xlfn.XLOOKUP(Kaišiadorys!O25,DATA!$B$5:$B$6,DATA!$C$5:$C$6,"error",0,1),0)</f>
        <v>37901.5</v>
      </c>
      <c r="BD25" s="23" t="str">
        <f>IF(Z25&gt;0,(L25-M25)*DATA!$C$7,"0,00 ")</f>
        <v xml:space="preserve">0,00 </v>
      </c>
      <c r="BE25" s="23">
        <f>IF(G25="basement",D25*DATA!$C$8,IF(G25="ground",0,"error"))</f>
        <v>0</v>
      </c>
      <c r="BF25" s="23">
        <f t="shared" si="41"/>
        <v>127218</v>
      </c>
      <c r="BG25" s="23">
        <v>1.27</v>
      </c>
      <c r="BH25" s="23">
        <v>1.1000000000000001</v>
      </c>
      <c r="BI25" s="23">
        <v>0.87</v>
      </c>
      <c r="BJ25" s="23">
        <v>0.85</v>
      </c>
      <c r="BK25" s="23">
        <f t="shared" si="42"/>
        <v>0.21120350109409192</v>
      </c>
      <c r="BL25" s="23">
        <f t="shared" si="43"/>
        <v>0.17894736842105263</v>
      </c>
      <c r="BM25" s="5">
        <v>1.1000000000000001</v>
      </c>
      <c r="BN25" s="5">
        <f t="shared" si="44"/>
        <v>0.87</v>
      </c>
      <c r="BO25" s="50"/>
      <c r="BP25" s="48">
        <f t="shared" si="7"/>
        <v>7803.25</v>
      </c>
      <c r="BQ25" s="51">
        <f t="shared" si="8"/>
        <v>5</v>
      </c>
      <c r="BR25" s="47">
        <f t="shared" si="45"/>
        <v>2497.04</v>
      </c>
      <c r="BS25" s="46">
        <f t="shared" si="9"/>
        <v>17.5</v>
      </c>
      <c r="BT25" s="46">
        <f t="shared" si="46"/>
        <v>6242.6</v>
      </c>
      <c r="BU25" s="46">
        <f t="shared" si="10"/>
        <v>146.28187805000002</v>
      </c>
      <c r="BV25" s="46">
        <f t="shared" si="11"/>
        <v>85.176402745842452</v>
      </c>
      <c r="BW25" s="46">
        <f t="shared" si="12"/>
        <v>133.71453857631579</v>
      </c>
      <c r="BX25" s="46">
        <f t="shared" si="13"/>
        <v>146.28187805000002</v>
      </c>
      <c r="BY25" s="46">
        <f t="shared" si="14"/>
        <v>146.28187805000002</v>
      </c>
      <c r="BZ25" s="46">
        <f t="shared" si="47"/>
        <v>168575.23626482004</v>
      </c>
      <c r="CA25" s="46">
        <f t="shared" si="47"/>
        <v>98157.286524308845</v>
      </c>
      <c r="CB25" s="46">
        <f t="shared" si="47"/>
        <v>154092.63425534632</v>
      </c>
      <c r="CC25" s="46">
        <f t="shared" si="47"/>
        <v>168575.23626482004</v>
      </c>
      <c r="CD25" s="46">
        <f t="shared" si="47"/>
        <v>168575.23626482004</v>
      </c>
    </row>
    <row r="26" spans="1:82" s="52" customFormat="1" ht="15" customHeight="1" x14ac:dyDescent="0.35">
      <c r="A26" s="39">
        <v>23</v>
      </c>
      <c r="B26" s="40" t="s">
        <v>82</v>
      </c>
      <c r="C26" s="40" t="s">
        <v>113</v>
      </c>
      <c r="D26" s="41">
        <v>423.7</v>
      </c>
      <c r="E26" s="41">
        <f t="shared" si="16"/>
        <v>1694.8000000000002</v>
      </c>
      <c r="F26" s="41">
        <v>90.6</v>
      </c>
      <c r="G26" s="42" t="s">
        <v>84</v>
      </c>
      <c r="H26" s="43">
        <v>5</v>
      </c>
      <c r="I26" s="44">
        <v>17.5</v>
      </c>
      <c r="J26" s="41">
        <f t="shared" si="17"/>
        <v>1331.8</v>
      </c>
      <c r="K26" s="42" t="s">
        <v>85</v>
      </c>
      <c r="L26" s="44">
        <v>253.7</v>
      </c>
      <c r="M26" s="44">
        <v>215.6</v>
      </c>
      <c r="N26" s="41">
        <v>423.7</v>
      </c>
      <c r="O26" s="45" t="s">
        <v>86</v>
      </c>
      <c r="P26" s="45" t="s">
        <v>87</v>
      </c>
      <c r="Q26" s="45" t="s">
        <v>88</v>
      </c>
      <c r="R26" s="45" t="s">
        <v>89</v>
      </c>
      <c r="S26" s="46">
        <f t="shared" si="18"/>
        <v>164285.74198526001</v>
      </c>
      <c r="T26" s="46">
        <f t="shared" si="0"/>
        <v>96.935179363500112</v>
      </c>
      <c r="U26" s="47">
        <f t="shared" si="19"/>
        <v>96035.523322562411</v>
      </c>
      <c r="V26" s="47">
        <f t="shared" si="1"/>
        <v>68250.218662697604</v>
      </c>
      <c r="W26" s="47">
        <f t="shared" si="20"/>
        <v>150524.18452526003</v>
      </c>
      <c r="X26" s="47">
        <f t="shared" si="2"/>
        <v>13761.557459999982</v>
      </c>
      <c r="Y26" s="48">
        <f t="shared" si="21"/>
        <v>161058.61864526005</v>
      </c>
      <c r="Z26" s="47">
        <f t="shared" si="3"/>
        <v>3227.1233399999619</v>
      </c>
      <c r="AA26" s="48">
        <f t="shared" si="22"/>
        <v>164285.74198526001</v>
      </c>
      <c r="AB26" s="47">
        <f t="shared" si="4"/>
        <v>0</v>
      </c>
      <c r="AC26" s="47">
        <f t="shared" si="23"/>
        <v>85238.899462697547</v>
      </c>
      <c r="AD26" s="47">
        <f t="shared" si="24"/>
        <v>79046.842522562467</v>
      </c>
      <c r="AE26" s="47">
        <f t="shared" si="25"/>
        <v>50.29437070019916</v>
      </c>
      <c r="AF26" s="49">
        <f t="shared" si="26"/>
        <v>0.51884538750992348</v>
      </c>
      <c r="AG26" s="47">
        <f>IF(ISBLANK($D26),"",S26*_xlfn.XLOOKUP(Q26,DATA!$B$24:$B$25,DATA!$C$24:$C$25,"error",0,1)/1000)</f>
        <v>65.431725317889359</v>
      </c>
      <c r="AH26" s="47">
        <f>IF(ISBLANK($D26),"",V26*_xlfn.XLOOKUP(Q26,DATA!$B$24:$B$25,DATA!$C$24:$C$25,"error",0,1)/1000)</f>
        <v>27.182697088979204</v>
      </c>
      <c r="AI26" s="47">
        <f>IF(ISBLANK($D26),"",X26*_xlfn.XLOOKUP(Q26,DATA!$B$24:$B$25,DATA!$C$24:$C$25,"error",0,1)/1000)</f>
        <v>5.4809531051687923</v>
      </c>
      <c r="AJ26" s="47">
        <f>IF(ISBLANK($D26),"",Z26*_xlfn.XLOOKUP(Q26,DATA!$B$24:$B$25,DATA!$C$24:$C$25,"error",0,1)/1000)</f>
        <v>1.285298683855185</v>
      </c>
      <c r="AK26" s="47">
        <f>IF(ISBLANK($D26),"",AB26*_xlfn.XLOOKUP(Q26,DATA!$B$24:$B$25,DATA!$C$24:$C$25,"error",0,1)/1000)</f>
        <v>0</v>
      </c>
      <c r="AL26" s="47">
        <f t="shared" si="5"/>
        <v>33.948948878003179</v>
      </c>
      <c r="AM26" s="47">
        <f t="shared" si="6"/>
        <v>31.48277643988618</v>
      </c>
      <c r="AN26" s="47">
        <f t="shared" si="27"/>
        <v>2.2308386902138868</v>
      </c>
      <c r="AO26" s="47">
        <f t="shared" si="28"/>
        <v>0.92677079926975214</v>
      </c>
      <c r="AP26" s="47">
        <f t="shared" si="29"/>
        <v>0.18686840652382325</v>
      </c>
      <c r="AQ26" s="47">
        <f t="shared" si="30"/>
        <v>4.3821158902579038E-2</v>
      </c>
      <c r="AR26" s="47">
        <f t="shared" si="31"/>
        <v>0</v>
      </c>
      <c r="AS26" s="47">
        <f t="shared" si="32"/>
        <v>1.1574603646961543</v>
      </c>
      <c r="AT26" s="47">
        <f t="shared" si="33"/>
        <v>1.0733783255177325</v>
      </c>
      <c r="AU26" s="47">
        <f t="shared" si="34"/>
        <v>0.1213273673952858</v>
      </c>
      <c r="AV26" s="47">
        <f t="shared" si="35"/>
        <v>5.0403761485525958E-2</v>
      </c>
      <c r="AW26" s="47">
        <f t="shared" si="36"/>
        <v>1.0163106777887992E-2</v>
      </c>
      <c r="AX26" s="47">
        <f t="shared" si="37"/>
        <v>2.3832766883519728E-3</v>
      </c>
      <c r="AY26" s="47">
        <f t="shared" si="38"/>
        <v>0</v>
      </c>
      <c r="AZ26" s="47">
        <f t="shared" si="39"/>
        <v>6.2950144951765916E-2</v>
      </c>
      <c r="BA26" s="47">
        <f t="shared" si="40"/>
        <v>5.837722244351988E-2</v>
      </c>
      <c r="BB26" s="23">
        <f>IF(V26&gt;0,J26*DATA!$C$4,0)</f>
        <v>86567</v>
      </c>
      <c r="BC26" s="23">
        <f>IF(X26&gt;0,N26*_xlfn.XLOOKUP(Kaišiadorys!O26,DATA!$B$5:$B$6,DATA!$C$5:$C$6,"error",0,1),0)</f>
        <v>36014.5</v>
      </c>
      <c r="BD26" s="23">
        <f>IF(Z26&gt;0,(L26-M26)*DATA!$C$7,"0,00 ")</f>
        <v>5714.9999999999991</v>
      </c>
      <c r="BE26" s="23">
        <f>IF(G26="basement",D26*DATA!$C$8,IF(G26="ground",0,"error"))</f>
        <v>16948</v>
      </c>
      <c r="BF26" s="23">
        <f t="shared" si="41"/>
        <v>145244.5</v>
      </c>
      <c r="BG26" s="23">
        <v>1.27</v>
      </c>
      <c r="BH26" s="23">
        <v>1.3628104059913284</v>
      </c>
      <c r="BI26" s="23">
        <v>0.87</v>
      </c>
      <c r="BJ26" s="23">
        <v>0.85</v>
      </c>
      <c r="BK26" s="23">
        <f t="shared" si="42"/>
        <v>0.21120350109409192</v>
      </c>
      <c r="BL26" s="23">
        <f t="shared" si="43"/>
        <v>0.17894736842105263</v>
      </c>
      <c r="BM26" s="5">
        <v>1.1000000000000001</v>
      </c>
      <c r="BN26" s="5">
        <f t="shared" si="44"/>
        <v>0.87</v>
      </c>
      <c r="BO26" s="50"/>
      <c r="BP26" s="48">
        <f t="shared" si="7"/>
        <v>7414.75</v>
      </c>
      <c r="BQ26" s="51">
        <f t="shared" si="8"/>
        <v>5</v>
      </c>
      <c r="BR26" s="47">
        <f t="shared" si="45"/>
        <v>2372.7200000000003</v>
      </c>
      <c r="BS26" s="46">
        <f t="shared" si="9"/>
        <v>17.5</v>
      </c>
      <c r="BT26" s="46">
        <f t="shared" si="46"/>
        <v>5931.8</v>
      </c>
      <c r="BU26" s="46">
        <f t="shared" si="10"/>
        <v>142.55965115000001</v>
      </c>
      <c r="BV26" s="46">
        <f t="shared" si="11"/>
        <v>83.335233705798686</v>
      </c>
      <c r="BW26" s="46">
        <f t="shared" si="12"/>
        <v>130.61800115000003</v>
      </c>
      <c r="BX26" s="46">
        <f t="shared" si="13"/>
        <v>139.75930115000003</v>
      </c>
      <c r="BY26" s="46">
        <f t="shared" si="14"/>
        <v>142.55965115000001</v>
      </c>
      <c r="BZ26" s="46">
        <f t="shared" si="47"/>
        <v>164285.74198526001</v>
      </c>
      <c r="CA26" s="46">
        <f t="shared" si="47"/>
        <v>96035.523322562411</v>
      </c>
      <c r="CB26" s="46">
        <f t="shared" si="47"/>
        <v>150524.18452526003</v>
      </c>
      <c r="CC26" s="46">
        <f t="shared" si="47"/>
        <v>161058.61864526005</v>
      </c>
      <c r="CD26" s="46">
        <f t="shared" si="47"/>
        <v>164285.74198526001</v>
      </c>
    </row>
    <row r="27" spans="1:82" s="52" customFormat="1" ht="15" customHeight="1" x14ac:dyDescent="0.35">
      <c r="A27" s="39">
        <v>24</v>
      </c>
      <c r="B27" s="40" t="s">
        <v>82</v>
      </c>
      <c r="C27" s="40" t="s">
        <v>114</v>
      </c>
      <c r="D27" s="41">
        <v>885.8</v>
      </c>
      <c r="E27" s="41">
        <f t="shared" si="16"/>
        <v>3543.2</v>
      </c>
      <c r="F27" s="41">
        <v>159.80000000000001</v>
      </c>
      <c r="G27" s="42" t="s">
        <v>84</v>
      </c>
      <c r="H27" s="43">
        <v>5</v>
      </c>
      <c r="I27" s="44">
        <v>17.5</v>
      </c>
      <c r="J27" s="41">
        <f t="shared" si="17"/>
        <v>2473.1</v>
      </c>
      <c r="K27" s="42" t="s">
        <v>85</v>
      </c>
      <c r="L27" s="44">
        <v>323.39999999999998</v>
      </c>
      <c r="M27" s="44">
        <v>210.2</v>
      </c>
      <c r="N27" s="41">
        <v>885.8</v>
      </c>
      <c r="O27" s="45" t="s">
        <v>86</v>
      </c>
      <c r="P27" s="45" t="s">
        <v>87</v>
      </c>
      <c r="Q27" s="45" t="s">
        <v>88</v>
      </c>
      <c r="R27" s="45" t="s">
        <v>89</v>
      </c>
      <c r="S27" s="46">
        <f t="shared" si="18"/>
        <v>316152.48726124002</v>
      </c>
      <c r="T27" s="46">
        <f t="shared" si="0"/>
        <v>89.227954183009714</v>
      </c>
      <c r="U27" s="47">
        <f t="shared" si="19"/>
        <v>189414.52677564349</v>
      </c>
      <c r="V27" s="47">
        <f t="shared" si="1"/>
        <v>126737.96048559653</v>
      </c>
      <c r="W27" s="47">
        <f t="shared" si="20"/>
        <v>287382.16014755581</v>
      </c>
      <c r="X27" s="47">
        <f t="shared" si="2"/>
        <v>28770.327113684209</v>
      </c>
      <c r="Y27" s="48">
        <f t="shared" si="21"/>
        <v>306564.28878124</v>
      </c>
      <c r="Z27" s="47">
        <f t="shared" si="3"/>
        <v>9588.1984800000209</v>
      </c>
      <c r="AA27" s="48">
        <f t="shared" si="22"/>
        <v>316152.48726124002</v>
      </c>
      <c r="AB27" s="47">
        <f t="shared" si="4"/>
        <v>0</v>
      </c>
      <c r="AC27" s="47">
        <f t="shared" si="23"/>
        <v>165096.48607928076</v>
      </c>
      <c r="AD27" s="47">
        <f t="shared" si="24"/>
        <v>151056.00118195926</v>
      </c>
      <c r="AE27" s="47">
        <f t="shared" si="25"/>
        <v>46.595305396048985</v>
      </c>
      <c r="AF27" s="49">
        <f t="shared" si="26"/>
        <v>0.52220524187386785</v>
      </c>
      <c r="AG27" s="47">
        <f>IF(ISBLANK($D27),"",S27*_xlfn.XLOOKUP(Q27,DATA!$B$24:$B$25,DATA!$C$24:$C$25,"error",0,1)/1000)</f>
        <v>125.91721262640669</v>
      </c>
      <c r="AH27" s="47">
        <f>IF(ISBLANK($D27),"",V27*_xlfn.XLOOKUP(Q27,DATA!$B$24:$B$25,DATA!$C$24:$C$25,"error",0,1)/1000)</f>
        <v>50.477194902203387</v>
      </c>
      <c r="AI27" s="47">
        <f>IF(ISBLANK($D27),"",X27*_xlfn.XLOOKUP(Q27,DATA!$B$24:$B$25,DATA!$C$24:$C$25,"error",0,1)/1000)</f>
        <v>11.458645882838148</v>
      </c>
      <c r="AJ27" s="47">
        <f>IF(ISBLANK($D27),"",Z27*_xlfn.XLOOKUP(Q27,DATA!$B$24:$B$25,DATA!$C$24:$C$25,"error",0,1)/1000)</f>
        <v>3.8187876906144083</v>
      </c>
      <c r="AK27" s="47">
        <f>IF(ISBLANK($D27),"",AB27*_xlfn.XLOOKUP(Q27,DATA!$B$24:$B$25,DATA!$C$24:$C$25,"error",0,1)/1000)</f>
        <v>0</v>
      </c>
      <c r="AL27" s="47">
        <f t="shared" si="5"/>
        <v>65.754628475655949</v>
      </c>
      <c r="AM27" s="47">
        <f t="shared" si="6"/>
        <v>60.162584150750746</v>
      </c>
      <c r="AN27" s="47">
        <f t="shared" si="27"/>
        <v>4.2930396275837905</v>
      </c>
      <c r="AO27" s="47">
        <f t="shared" si="28"/>
        <v>1.7209767710422168</v>
      </c>
      <c r="AP27" s="47">
        <f t="shared" si="29"/>
        <v>0.39067272716262175</v>
      </c>
      <c r="AQ27" s="47">
        <f t="shared" si="30"/>
        <v>0.13019829889165396</v>
      </c>
      <c r="AR27" s="47">
        <f t="shared" si="31"/>
        <v>0</v>
      </c>
      <c r="AS27" s="47">
        <f t="shared" si="32"/>
        <v>2.2418477970964923</v>
      </c>
      <c r="AT27" s="47">
        <f t="shared" si="33"/>
        <v>2.0511918304872983</v>
      </c>
      <c r="AU27" s="47">
        <f t="shared" si="34"/>
        <v>0.23348312830652959</v>
      </c>
      <c r="AV27" s="47">
        <f t="shared" si="35"/>
        <v>9.359779436090572E-2</v>
      </c>
      <c r="AW27" s="47">
        <f t="shared" si="36"/>
        <v>2.1247297578128849E-2</v>
      </c>
      <c r="AX27" s="47">
        <f t="shared" si="37"/>
        <v>7.0810215517440184E-3</v>
      </c>
      <c r="AY27" s="47">
        <f t="shared" si="38"/>
        <v>0</v>
      </c>
      <c r="AZ27" s="47">
        <f t="shared" si="39"/>
        <v>0.12192611349077859</v>
      </c>
      <c r="BA27" s="47">
        <f t="shared" si="40"/>
        <v>0.111557014815751</v>
      </c>
      <c r="BB27" s="23">
        <f>IF(V27&gt;0,J27*DATA!$C$4,0)</f>
        <v>160751.5</v>
      </c>
      <c r="BC27" s="23">
        <f>IF(X27&gt;0,N27*_xlfn.XLOOKUP(Kaišiadorys!O27,DATA!$B$5:$B$6,DATA!$C$5:$C$6,"error",0,1),0)</f>
        <v>75293</v>
      </c>
      <c r="BD27" s="23">
        <f>IF(Z27&gt;0,(L27-M27)*DATA!$C$7,"0,00 ")</f>
        <v>16980</v>
      </c>
      <c r="BE27" s="23">
        <f>IF(G27="basement",D27*DATA!$C$8,IF(G27="ground",0,"error"))</f>
        <v>35432</v>
      </c>
      <c r="BF27" s="23">
        <f t="shared" si="41"/>
        <v>288456.5</v>
      </c>
      <c r="BG27" s="23">
        <v>1.27</v>
      </c>
      <c r="BH27" s="23">
        <v>1.7125541125541128</v>
      </c>
      <c r="BI27" s="23">
        <v>0.87</v>
      </c>
      <c r="BJ27" s="23">
        <v>0.85</v>
      </c>
      <c r="BK27" s="23">
        <f t="shared" si="42"/>
        <v>0.21120350109409192</v>
      </c>
      <c r="BL27" s="23">
        <f t="shared" si="43"/>
        <v>0.17894736842105263</v>
      </c>
      <c r="BM27" s="5">
        <v>1.1000000000000001</v>
      </c>
      <c r="BN27" s="5">
        <f t="shared" si="44"/>
        <v>0.87</v>
      </c>
      <c r="BO27" s="50"/>
      <c r="BP27" s="48">
        <f t="shared" si="7"/>
        <v>15501.5</v>
      </c>
      <c r="BQ27" s="51">
        <f t="shared" si="8"/>
        <v>5</v>
      </c>
      <c r="BR27" s="47">
        <f t="shared" si="45"/>
        <v>4960.4800000000005</v>
      </c>
      <c r="BS27" s="46">
        <f t="shared" si="9"/>
        <v>17.5</v>
      </c>
      <c r="BT27" s="46">
        <f t="shared" si="46"/>
        <v>12401.2</v>
      </c>
      <c r="BU27" s="46">
        <f t="shared" si="10"/>
        <v>274.34266509999998</v>
      </c>
      <c r="BV27" s="46">
        <f t="shared" si="11"/>
        <v>164.36526099934352</v>
      </c>
      <c r="BW27" s="46">
        <f t="shared" si="12"/>
        <v>249.37709141578949</v>
      </c>
      <c r="BX27" s="46">
        <f t="shared" si="13"/>
        <v>266.02246509999998</v>
      </c>
      <c r="BY27" s="46">
        <f t="shared" si="14"/>
        <v>274.34266509999998</v>
      </c>
      <c r="BZ27" s="46">
        <f t="shared" si="47"/>
        <v>316152.48726124002</v>
      </c>
      <c r="CA27" s="46">
        <f t="shared" si="47"/>
        <v>189414.52677564349</v>
      </c>
      <c r="CB27" s="46">
        <f t="shared" si="47"/>
        <v>287382.16014755581</v>
      </c>
      <c r="CC27" s="46">
        <f t="shared" si="47"/>
        <v>306564.28878124</v>
      </c>
      <c r="CD27" s="46">
        <f t="shared" si="47"/>
        <v>316152.48726124002</v>
      </c>
    </row>
    <row r="28" spans="1:82" s="52" customFormat="1" ht="15" customHeight="1" x14ac:dyDescent="0.35">
      <c r="A28" s="39">
        <v>25</v>
      </c>
      <c r="B28" s="40" t="s">
        <v>82</v>
      </c>
      <c r="C28" s="40" t="s">
        <v>115</v>
      </c>
      <c r="D28" s="41">
        <v>1318.8</v>
      </c>
      <c r="E28" s="41">
        <f t="shared" si="16"/>
        <v>5275.2</v>
      </c>
      <c r="F28" s="41">
        <v>172.8</v>
      </c>
      <c r="G28" s="42" t="s">
        <v>84</v>
      </c>
      <c r="H28" s="43">
        <v>5</v>
      </c>
      <c r="I28" s="44">
        <v>17.5</v>
      </c>
      <c r="J28" s="41">
        <f t="shared" si="17"/>
        <v>2540.1999999999998</v>
      </c>
      <c r="K28" s="42" t="s">
        <v>85</v>
      </c>
      <c r="L28" s="44">
        <v>483.8</v>
      </c>
      <c r="M28" s="44">
        <v>266.10000000000002</v>
      </c>
      <c r="N28" s="41">
        <v>1318.8</v>
      </c>
      <c r="O28" s="45" t="s">
        <v>86</v>
      </c>
      <c r="P28" s="45" t="s">
        <v>87</v>
      </c>
      <c r="Q28" s="45" t="s">
        <v>88</v>
      </c>
      <c r="R28" s="45" t="s">
        <v>89</v>
      </c>
      <c r="S28" s="46">
        <f t="shared" si="18"/>
        <v>404796.95926824008</v>
      </c>
      <c r="T28" s="46">
        <f t="shared" si="0"/>
        <v>76.735850634713401</v>
      </c>
      <c r="U28" s="47">
        <f t="shared" si="19"/>
        <v>274620.35208474065</v>
      </c>
      <c r="V28" s="47">
        <f t="shared" si="1"/>
        <v>130176.60718349944</v>
      </c>
      <c r="W28" s="47">
        <f t="shared" si="20"/>
        <v>361963.01549139799</v>
      </c>
      <c r="X28" s="47">
        <f t="shared" si="2"/>
        <v>42833.94377684209</v>
      </c>
      <c r="Y28" s="48">
        <f t="shared" si="21"/>
        <v>386357.46448824013</v>
      </c>
      <c r="Z28" s="47">
        <f t="shared" si="3"/>
        <v>18439.49477999995</v>
      </c>
      <c r="AA28" s="48">
        <f t="shared" si="22"/>
        <v>404796.95926824008</v>
      </c>
      <c r="AB28" s="47">
        <f t="shared" si="4"/>
        <v>0</v>
      </c>
      <c r="AC28" s="47">
        <f t="shared" si="23"/>
        <v>191450.04574034148</v>
      </c>
      <c r="AD28" s="47">
        <f t="shared" si="24"/>
        <v>213346.91352789861</v>
      </c>
      <c r="AE28" s="47">
        <f t="shared" si="25"/>
        <v>36.292471515836645</v>
      </c>
      <c r="AF28" s="49">
        <f t="shared" si="26"/>
        <v>0.47295327041593815</v>
      </c>
      <c r="AG28" s="47">
        <f>IF(ISBLANK($D28),"",S28*_xlfn.XLOOKUP(Q28,DATA!$B$24:$B$25,DATA!$C$24:$C$25,"error",0,1)/1000)</f>
        <v>161.22253293735466</v>
      </c>
      <c r="AH28" s="47">
        <f>IF(ISBLANK($D28),"",V28*_xlfn.XLOOKUP(Q28,DATA!$B$24:$B$25,DATA!$C$24:$C$25,"error",0,1)/1000)</f>
        <v>51.846739109044158</v>
      </c>
      <c r="AI28" s="47">
        <f>IF(ISBLANK($D28),"",X28*_xlfn.XLOOKUP(Q28,DATA!$B$24:$B$25,DATA!$C$24:$C$25,"error",0,1)/1000)</f>
        <v>17.05990312744067</v>
      </c>
      <c r="AJ28" s="47">
        <f>IF(ISBLANK($D28),"",Z28*_xlfn.XLOOKUP(Q28,DATA!$B$24:$B$25,DATA!$C$24:$C$25,"error",0,1)/1000)</f>
        <v>7.3440819809783804</v>
      </c>
      <c r="AK28" s="47">
        <f>IF(ISBLANK($D28),"",AB28*_xlfn.XLOOKUP(Q28,DATA!$B$24:$B$25,DATA!$C$24:$C$25,"error",0,1)/1000)</f>
        <v>0</v>
      </c>
      <c r="AL28" s="47">
        <f t="shared" si="5"/>
        <v>76.250724217463215</v>
      </c>
      <c r="AM28" s="47">
        <f t="shared" si="6"/>
        <v>84.971808719891442</v>
      </c>
      <c r="AN28" s="47">
        <f t="shared" si="27"/>
        <v>5.4967443157516778</v>
      </c>
      <c r="AO28" s="47">
        <f t="shared" si="28"/>
        <v>1.7676702089690837</v>
      </c>
      <c r="AP28" s="47">
        <f t="shared" si="29"/>
        <v>0.58164280038616556</v>
      </c>
      <c r="AQ28" s="47">
        <f t="shared" si="30"/>
        <v>0.25039019141972552</v>
      </c>
      <c r="AR28" s="47">
        <f t="shared" si="31"/>
        <v>0</v>
      </c>
      <c r="AS28" s="47">
        <f t="shared" si="32"/>
        <v>2.5997032007749747</v>
      </c>
      <c r="AT28" s="47">
        <f t="shared" si="33"/>
        <v>2.897041114976703</v>
      </c>
      <c r="AU28" s="47">
        <f t="shared" si="34"/>
        <v>0.29894833723329922</v>
      </c>
      <c r="AV28" s="47">
        <f t="shared" si="35"/>
        <v>9.6137284070831289E-2</v>
      </c>
      <c r="AW28" s="47">
        <f t="shared" si="36"/>
        <v>3.1633479392680422E-2</v>
      </c>
      <c r="AX28" s="47">
        <f t="shared" si="37"/>
        <v>1.3617830316383969E-2</v>
      </c>
      <c r="AY28" s="47">
        <f t="shared" si="38"/>
        <v>0</v>
      </c>
      <c r="AZ28" s="47">
        <f t="shared" si="39"/>
        <v>0.14138859377989568</v>
      </c>
      <c r="BA28" s="47">
        <f t="shared" si="40"/>
        <v>0.15755974345340354</v>
      </c>
      <c r="BB28" s="23">
        <f>IF(V28&gt;0,J28*DATA!$C$4,0)</f>
        <v>165113</v>
      </c>
      <c r="BC28" s="23">
        <f>IF(X28&gt;0,N28*_xlfn.XLOOKUP(Kaišiadorys!O28,DATA!$B$5:$B$6,DATA!$C$5:$C$6,"error",0,1),0)</f>
        <v>112098</v>
      </c>
      <c r="BD28" s="23">
        <f>IF(Z28&gt;0,(L28-M28)*DATA!$C$7,"0,00 ")</f>
        <v>32655</v>
      </c>
      <c r="BE28" s="23">
        <f>IF(G28="basement",D28*DATA!$C$8,IF(G28="ground",0,"error"))</f>
        <v>52752</v>
      </c>
      <c r="BF28" s="23">
        <f t="shared" si="41"/>
        <v>362618</v>
      </c>
      <c r="BG28" s="23">
        <v>1.27</v>
      </c>
      <c r="BH28" s="23">
        <v>1.8874638280281106</v>
      </c>
      <c r="BI28" s="23">
        <v>0.87</v>
      </c>
      <c r="BJ28" s="23">
        <v>0.85</v>
      </c>
      <c r="BK28" s="23">
        <f t="shared" si="42"/>
        <v>0.21120350109409192</v>
      </c>
      <c r="BL28" s="23">
        <f t="shared" si="43"/>
        <v>0.17894736842105263</v>
      </c>
      <c r="BM28" s="5">
        <v>1.1000000000000001</v>
      </c>
      <c r="BN28" s="5">
        <f t="shared" si="44"/>
        <v>0.87</v>
      </c>
      <c r="BO28" s="50"/>
      <c r="BP28" s="48">
        <f t="shared" si="7"/>
        <v>23079</v>
      </c>
      <c r="BQ28" s="51">
        <f t="shared" si="8"/>
        <v>5</v>
      </c>
      <c r="BR28" s="47">
        <f t="shared" si="45"/>
        <v>7385.28</v>
      </c>
      <c r="BS28" s="46">
        <f t="shared" si="9"/>
        <v>17.5</v>
      </c>
      <c r="BT28" s="46">
        <f t="shared" si="46"/>
        <v>18463.2</v>
      </c>
      <c r="BU28" s="46">
        <f t="shared" si="10"/>
        <v>351.26428260000006</v>
      </c>
      <c r="BV28" s="46">
        <f t="shared" si="11"/>
        <v>238.30297820612688</v>
      </c>
      <c r="BW28" s="46">
        <f t="shared" si="12"/>
        <v>314.09494575789478</v>
      </c>
      <c r="BX28" s="46">
        <f t="shared" si="13"/>
        <v>335.26333260000007</v>
      </c>
      <c r="BY28" s="46">
        <f t="shared" si="14"/>
        <v>351.26428260000006</v>
      </c>
      <c r="BZ28" s="46">
        <f t="shared" si="47"/>
        <v>404796.95926824008</v>
      </c>
      <c r="CA28" s="46">
        <f t="shared" si="47"/>
        <v>274620.35208474065</v>
      </c>
      <c r="CB28" s="46">
        <f t="shared" si="47"/>
        <v>361963.01549139799</v>
      </c>
      <c r="CC28" s="46">
        <f t="shared" si="47"/>
        <v>386357.46448824013</v>
      </c>
      <c r="CD28" s="46">
        <f t="shared" si="47"/>
        <v>404796.95926824008</v>
      </c>
    </row>
    <row r="29" spans="1:82" s="52" customFormat="1" ht="15" customHeight="1" x14ac:dyDescent="0.35">
      <c r="A29" s="39">
        <v>26</v>
      </c>
      <c r="B29" s="40" t="s">
        <v>82</v>
      </c>
      <c r="C29" s="40" t="s">
        <v>116</v>
      </c>
      <c r="D29" s="41">
        <v>949.1</v>
      </c>
      <c r="E29" s="41">
        <f t="shared" si="16"/>
        <v>3796.4000000000005</v>
      </c>
      <c r="F29" s="41">
        <v>170.2</v>
      </c>
      <c r="G29" s="42" t="s">
        <v>84</v>
      </c>
      <c r="H29" s="43">
        <v>5</v>
      </c>
      <c r="I29" s="44">
        <v>17.5</v>
      </c>
      <c r="J29" s="41">
        <f t="shared" si="17"/>
        <v>2501.9</v>
      </c>
      <c r="K29" s="42" t="s">
        <v>87</v>
      </c>
      <c r="L29" s="44">
        <v>476.6</v>
      </c>
      <c r="M29" s="44">
        <v>476.6</v>
      </c>
      <c r="N29" s="41">
        <v>949.1</v>
      </c>
      <c r="O29" s="45" t="s">
        <v>86</v>
      </c>
      <c r="P29" s="45" t="s">
        <v>87</v>
      </c>
      <c r="Q29" s="45" t="s">
        <v>88</v>
      </c>
      <c r="R29" s="45" t="s">
        <v>89</v>
      </c>
      <c r="S29" s="46">
        <f t="shared" si="18"/>
        <v>326304.61193218007</v>
      </c>
      <c r="T29" s="46">
        <f t="shared" si="0"/>
        <v>85.95106204092825</v>
      </c>
      <c r="U29" s="47">
        <f t="shared" si="19"/>
        <v>326304.61193218007</v>
      </c>
      <c r="V29" s="47">
        <f t="shared" si="1"/>
        <v>0</v>
      </c>
      <c r="W29" s="47">
        <f t="shared" si="20"/>
        <v>295478.3334679695</v>
      </c>
      <c r="X29" s="47">
        <f t="shared" si="2"/>
        <v>30826.278464210569</v>
      </c>
      <c r="Y29" s="48">
        <f t="shared" si="21"/>
        <v>326304.61193218007</v>
      </c>
      <c r="Z29" s="47">
        <f t="shared" si="3"/>
        <v>0</v>
      </c>
      <c r="AA29" s="48">
        <f t="shared" si="22"/>
        <v>326304.61193218007</v>
      </c>
      <c r="AB29" s="47">
        <f t="shared" si="4"/>
        <v>0</v>
      </c>
      <c r="AC29" s="47">
        <f t="shared" si="23"/>
        <v>30826.278464210569</v>
      </c>
      <c r="AD29" s="47">
        <f t="shared" si="24"/>
        <v>295478.3334679695</v>
      </c>
      <c r="AE29" s="47">
        <f t="shared" si="25"/>
        <v>8.1198710526315896</v>
      </c>
      <c r="AF29" s="49">
        <f t="shared" si="26"/>
        <v>9.4470863533542615E-2</v>
      </c>
      <c r="AG29" s="47">
        <f>IF(ISBLANK($D29),"",S29*_xlfn.XLOOKUP(Q29,DATA!$B$24:$B$25,DATA!$C$24:$C$25,"error",0,1)/1000)</f>
        <v>129.96060084034869</v>
      </c>
      <c r="AH29" s="47">
        <f>IF(ISBLANK($D29),"",V29*_xlfn.XLOOKUP(Q29,DATA!$B$24:$B$25,DATA!$C$24:$C$25,"error",0,1)/1000)</f>
        <v>0</v>
      </c>
      <c r="AI29" s="47">
        <f>IF(ISBLANK($D29),"",X29*_xlfn.XLOOKUP(Q29,DATA!$B$24:$B$25,DATA!$C$24:$C$25,"error",0,1)/1000)</f>
        <v>12.277490186725787</v>
      </c>
      <c r="AJ29" s="47">
        <f>IF(ISBLANK($D29),"",Z29*_xlfn.XLOOKUP(Q29,DATA!$B$24:$B$25,DATA!$C$24:$C$25,"error",0,1)/1000)</f>
        <v>0</v>
      </c>
      <c r="AK29" s="47">
        <f>IF(ISBLANK($D29),"",AB29*_xlfn.XLOOKUP(Q29,DATA!$B$24:$B$25,DATA!$C$24:$C$25,"error",0,1)/1000)</f>
        <v>0</v>
      </c>
      <c r="AL29" s="47">
        <f t="shared" si="5"/>
        <v>12.277490186725787</v>
      </c>
      <c r="AM29" s="47">
        <f t="shared" si="6"/>
        <v>117.6831106536229</v>
      </c>
      <c r="AN29" s="47">
        <f t="shared" si="27"/>
        <v>4.4308954891462617</v>
      </c>
      <c r="AO29" s="47">
        <f t="shared" si="28"/>
        <v>0</v>
      </c>
      <c r="AP29" s="47">
        <f t="shared" si="29"/>
        <v>0.41859052308652611</v>
      </c>
      <c r="AQ29" s="47">
        <f t="shared" si="30"/>
        <v>0</v>
      </c>
      <c r="AR29" s="47">
        <f t="shared" si="31"/>
        <v>0</v>
      </c>
      <c r="AS29" s="47">
        <f t="shared" si="32"/>
        <v>0.41859052308652611</v>
      </c>
      <c r="AT29" s="47">
        <f t="shared" si="33"/>
        <v>4.0123049660597356</v>
      </c>
      <c r="AU29" s="47">
        <f t="shared" si="34"/>
        <v>0.24098061740637125</v>
      </c>
      <c r="AV29" s="47">
        <f t="shared" si="35"/>
        <v>0</v>
      </c>
      <c r="AW29" s="47">
        <f t="shared" si="36"/>
        <v>2.2765647021226146E-2</v>
      </c>
      <c r="AX29" s="47">
        <f t="shared" si="37"/>
        <v>0</v>
      </c>
      <c r="AY29" s="47">
        <f t="shared" si="38"/>
        <v>0</v>
      </c>
      <c r="AZ29" s="47">
        <f t="shared" si="39"/>
        <v>2.2765647021226146E-2</v>
      </c>
      <c r="BA29" s="47">
        <f t="shared" si="40"/>
        <v>0.21821497038514509</v>
      </c>
      <c r="BB29" s="23">
        <f>IF(V29&gt;0,J29*DATA!$C$4,0)</f>
        <v>0</v>
      </c>
      <c r="BC29" s="23">
        <f>IF(X29&gt;0,N29*_xlfn.XLOOKUP(Kaišiadorys!O29,DATA!$B$5:$B$6,DATA!$C$5:$C$6,"error",0,1),0)</f>
        <v>80673.5</v>
      </c>
      <c r="BD29" s="23" t="str">
        <f>IF(Z29&gt;0,(L29-M29)*DATA!$C$7,"0,00 ")</f>
        <v xml:space="preserve">0,00 </v>
      </c>
      <c r="BE29" s="23">
        <f>IF(G29="basement",D29*DATA!$C$8,IF(G29="ground",0,"error"))</f>
        <v>37964</v>
      </c>
      <c r="BF29" s="23">
        <f t="shared" si="41"/>
        <v>118637.5</v>
      </c>
      <c r="BG29" s="23">
        <v>1.27</v>
      </c>
      <c r="BH29" s="23">
        <v>1.1000000000000001</v>
      </c>
      <c r="BI29" s="23">
        <v>0.87</v>
      </c>
      <c r="BJ29" s="23">
        <v>0.85</v>
      </c>
      <c r="BK29" s="23">
        <f t="shared" si="42"/>
        <v>1.27</v>
      </c>
      <c r="BL29" s="23">
        <f t="shared" si="43"/>
        <v>0.17894736842105263</v>
      </c>
      <c r="BM29" s="5">
        <v>1.1000000000000001</v>
      </c>
      <c r="BN29" s="5">
        <f t="shared" si="44"/>
        <v>0.87</v>
      </c>
      <c r="BO29" s="50"/>
      <c r="BP29" s="48">
        <f t="shared" si="7"/>
        <v>16609.25</v>
      </c>
      <c r="BQ29" s="51">
        <f t="shared" si="8"/>
        <v>5</v>
      </c>
      <c r="BR29" s="47">
        <f t="shared" si="45"/>
        <v>5314.96</v>
      </c>
      <c r="BS29" s="46">
        <f t="shared" si="9"/>
        <v>17.5</v>
      </c>
      <c r="BT29" s="46">
        <f t="shared" si="46"/>
        <v>13287.400000000001</v>
      </c>
      <c r="BU29" s="46">
        <f t="shared" si="10"/>
        <v>283.15221445000003</v>
      </c>
      <c r="BV29" s="46">
        <f t="shared" si="11"/>
        <v>283.15221445000003</v>
      </c>
      <c r="BW29" s="46">
        <f t="shared" si="12"/>
        <v>256.40258023947371</v>
      </c>
      <c r="BX29" s="46">
        <f t="shared" si="13"/>
        <v>283.15221445000003</v>
      </c>
      <c r="BY29" s="46">
        <f t="shared" si="14"/>
        <v>283.15221445000003</v>
      </c>
      <c r="BZ29" s="46">
        <f t="shared" si="47"/>
        <v>326304.61193218007</v>
      </c>
      <c r="CA29" s="46">
        <f t="shared" si="47"/>
        <v>326304.61193218007</v>
      </c>
      <c r="CB29" s="46">
        <f t="shared" si="47"/>
        <v>295478.3334679695</v>
      </c>
      <c r="CC29" s="46">
        <f t="shared" si="47"/>
        <v>326304.61193218007</v>
      </c>
      <c r="CD29" s="46">
        <f t="shared" si="47"/>
        <v>326304.61193218007</v>
      </c>
    </row>
    <row r="30" spans="1:82" s="52" customFormat="1" ht="15" customHeight="1" x14ac:dyDescent="0.35">
      <c r="A30" s="39">
        <v>27</v>
      </c>
      <c r="B30" s="40" t="s">
        <v>82</v>
      </c>
      <c r="C30" s="40" t="s">
        <v>117</v>
      </c>
      <c r="D30" s="41">
        <v>294</v>
      </c>
      <c r="E30" s="41">
        <f t="shared" si="16"/>
        <v>1176</v>
      </c>
      <c r="F30" s="41">
        <v>91.2</v>
      </c>
      <c r="G30" s="42" t="s">
        <v>84</v>
      </c>
      <c r="H30" s="43">
        <v>5</v>
      </c>
      <c r="I30" s="44">
        <v>17.5</v>
      </c>
      <c r="J30" s="41">
        <f t="shared" si="17"/>
        <v>1327.7</v>
      </c>
      <c r="K30" s="42" t="s">
        <v>85</v>
      </c>
      <c r="L30" s="44">
        <v>268.3</v>
      </c>
      <c r="M30" s="44">
        <v>134.19999999999999</v>
      </c>
      <c r="N30" s="41">
        <v>417</v>
      </c>
      <c r="O30" s="45" t="s">
        <v>86</v>
      </c>
      <c r="P30" s="45" t="s">
        <v>87</v>
      </c>
      <c r="Q30" s="45" t="s">
        <v>88</v>
      </c>
      <c r="R30" s="45" t="s">
        <v>89</v>
      </c>
      <c r="S30" s="46">
        <f t="shared" si="18"/>
        <v>156927.42119880003</v>
      </c>
      <c r="T30" s="46">
        <f t="shared" si="0"/>
        <v>133.44168469285717</v>
      </c>
      <c r="U30" s="47">
        <f t="shared" si="19"/>
        <v>88887.313586197823</v>
      </c>
      <c r="V30" s="47">
        <f t="shared" si="1"/>
        <v>68040.107612602209</v>
      </c>
      <c r="W30" s="47">
        <f t="shared" si="20"/>
        <v>143383.47628301056</v>
      </c>
      <c r="X30" s="47">
        <f t="shared" si="2"/>
        <v>13543.944915789471</v>
      </c>
      <c r="Y30" s="48">
        <f t="shared" si="21"/>
        <v>145568.96345880002</v>
      </c>
      <c r="Z30" s="47">
        <f t="shared" si="3"/>
        <v>11358.457740000013</v>
      </c>
      <c r="AA30" s="48">
        <f t="shared" si="22"/>
        <v>156927.42119880003</v>
      </c>
      <c r="AB30" s="47">
        <f t="shared" si="4"/>
        <v>0</v>
      </c>
      <c r="AC30" s="47">
        <f t="shared" si="23"/>
        <v>92942.510268391692</v>
      </c>
      <c r="AD30" s="47">
        <f t="shared" si="24"/>
        <v>63984.910930408339</v>
      </c>
      <c r="AE30" s="47">
        <f t="shared" si="25"/>
        <v>79.032746826863686</v>
      </c>
      <c r="AF30" s="49">
        <f t="shared" si="26"/>
        <v>0.59226430638052441</v>
      </c>
      <c r="AG30" s="47">
        <f>IF(ISBLANK($D30),"",S30*_xlfn.XLOOKUP(Q30,DATA!$B$24:$B$25,DATA!$C$24:$C$25,"error",0,1)/1000)</f>
        <v>62.50105331505808</v>
      </c>
      <c r="AH30" s="47">
        <f>IF(ISBLANK($D30),"",V30*_xlfn.XLOOKUP(Q30,DATA!$B$24:$B$25,DATA!$C$24:$C$25,"error",0,1)/1000)</f>
        <v>27.099014059947212</v>
      </c>
      <c r="AI30" s="47">
        <f>IF(ISBLANK($D30),"",X30*_xlfn.XLOOKUP(Q30,DATA!$B$24:$B$25,DATA!$C$24:$C$25,"error",0,1)/1000)</f>
        <v>5.3942823810606306</v>
      </c>
      <c r="AJ30" s="47">
        <f>IF(ISBLANK($D30),"",Z30*_xlfn.XLOOKUP(Q30,DATA!$B$24:$B$25,DATA!$C$24:$C$25,"error",0,1)/1000)</f>
        <v>4.5238465486872057</v>
      </c>
      <c r="AK30" s="47">
        <f>IF(ISBLANK($D30),"",AB30*_xlfn.XLOOKUP(Q30,DATA!$B$24:$B$25,DATA!$C$24:$C$25,"error",0,1)/1000)</f>
        <v>0</v>
      </c>
      <c r="AL30" s="47">
        <f t="shared" si="5"/>
        <v>37.017142989695046</v>
      </c>
      <c r="AM30" s="47">
        <f t="shared" si="6"/>
        <v>25.483910325363034</v>
      </c>
      <c r="AN30" s="47">
        <f t="shared" si="27"/>
        <v>2.1309199358102768</v>
      </c>
      <c r="AO30" s="47">
        <f t="shared" si="28"/>
        <v>0.92391769799553247</v>
      </c>
      <c r="AP30" s="47">
        <f t="shared" si="29"/>
        <v>0.18391344234230439</v>
      </c>
      <c r="AQ30" s="47">
        <f t="shared" si="30"/>
        <v>0.15423667739726835</v>
      </c>
      <c r="AR30" s="47">
        <f t="shared" si="31"/>
        <v>0</v>
      </c>
      <c r="AS30" s="47">
        <f t="shared" si="32"/>
        <v>1.262067817735105</v>
      </c>
      <c r="AT30" s="47">
        <f t="shared" si="33"/>
        <v>0.86885211807517182</v>
      </c>
      <c r="AU30" s="47">
        <f t="shared" si="34"/>
        <v>0.11589314237561671</v>
      </c>
      <c r="AV30" s="47">
        <f t="shared" si="35"/>
        <v>5.0248591473444071E-2</v>
      </c>
      <c r="AW30" s="47">
        <f t="shared" si="36"/>
        <v>1.0002396805237897E-2</v>
      </c>
      <c r="AX30" s="47">
        <f t="shared" si="37"/>
        <v>8.3883833046720126E-3</v>
      </c>
      <c r="AY30" s="47">
        <f t="shared" si="38"/>
        <v>0</v>
      </c>
      <c r="AZ30" s="47">
        <f t="shared" si="39"/>
        <v>6.8639371583353981E-2</v>
      </c>
      <c r="BA30" s="47">
        <f t="shared" si="40"/>
        <v>4.7253770792262728E-2</v>
      </c>
      <c r="BB30" s="23">
        <f>IF(V30&gt;0,J30*DATA!$C$4,0)</f>
        <v>86300.5</v>
      </c>
      <c r="BC30" s="23">
        <f>IF(X30&gt;0,N30*_xlfn.XLOOKUP(Kaišiadorys!O30,DATA!$B$5:$B$6,DATA!$C$5:$C$6,"error",0,1),0)</f>
        <v>35445</v>
      </c>
      <c r="BD30" s="23">
        <f>IF(Z30&gt;0,(L30-M30)*DATA!$C$7,"0,00 ")</f>
        <v>20115.000000000004</v>
      </c>
      <c r="BE30" s="23">
        <f>IF(G30="basement",D30*DATA!$C$8,IF(G30="ground",0,"error"))</f>
        <v>11760</v>
      </c>
      <c r="BF30" s="23">
        <f t="shared" si="41"/>
        <v>153620.5</v>
      </c>
      <c r="BG30" s="23">
        <v>1.27</v>
      </c>
      <c r="BH30" s="23">
        <v>1.9746738725307493</v>
      </c>
      <c r="BI30" s="23">
        <v>0.71</v>
      </c>
      <c r="BJ30" s="23">
        <v>0.85</v>
      </c>
      <c r="BK30" s="23">
        <f t="shared" si="42"/>
        <v>0.21120350109409192</v>
      </c>
      <c r="BL30" s="23">
        <f t="shared" si="43"/>
        <v>0.17894736842105263</v>
      </c>
      <c r="BM30" s="5">
        <v>1.1000000000000001</v>
      </c>
      <c r="BN30" s="5">
        <f t="shared" si="44"/>
        <v>0.71</v>
      </c>
      <c r="BO30" s="50"/>
      <c r="BP30" s="48">
        <f t="shared" si="7"/>
        <v>5145</v>
      </c>
      <c r="BQ30" s="51">
        <f t="shared" si="8"/>
        <v>5</v>
      </c>
      <c r="BR30" s="47">
        <f t="shared" si="45"/>
        <v>1646.4</v>
      </c>
      <c r="BS30" s="46">
        <f t="shared" si="9"/>
        <v>17.5</v>
      </c>
      <c r="BT30" s="46">
        <f t="shared" si="46"/>
        <v>4116</v>
      </c>
      <c r="BU30" s="46">
        <f t="shared" si="10"/>
        <v>136.17443700000001</v>
      </c>
      <c r="BV30" s="46">
        <f t="shared" si="11"/>
        <v>77.132344312910291</v>
      </c>
      <c r="BW30" s="46">
        <f t="shared" si="12"/>
        <v>124.42162121052633</v>
      </c>
      <c r="BX30" s="46">
        <f t="shared" si="13"/>
        <v>126.31808700000001</v>
      </c>
      <c r="BY30" s="46">
        <f t="shared" si="14"/>
        <v>136.17443700000001</v>
      </c>
      <c r="BZ30" s="46">
        <f t="shared" si="47"/>
        <v>156927.42119880003</v>
      </c>
      <c r="CA30" s="46">
        <f t="shared" si="47"/>
        <v>88887.313586197823</v>
      </c>
      <c r="CB30" s="46">
        <f t="shared" si="47"/>
        <v>143383.47628301056</v>
      </c>
      <c r="CC30" s="46">
        <f t="shared" si="47"/>
        <v>145568.96345880002</v>
      </c>
      <c r="CD30" s="46">
        <f t="shared" si="47"/>
        <v>156927.42119880003</v>
      </c>
    </row>
    <row r="31" spans="1:82" s="52" customFormat="1" ht="15" customHeight="1" x14ac:dyDescent="0.35">
      <c r="A31" s="39">
        <v>28</v>
      </c>
      <c r="B31" s="40" t="s">
        <v>82</v>
      </c>
      <c r="C31" s="40" t="s">
        <v>118</v>
      </c>
      <c r="D31" s="41">
        <v>946.8</v>
      </c>
      <c r="E31" s="41">
        <f t="shared" si="16"/>
        <v>3787.2000000000003</v>
      </c>
      <c r="F31" s="41">
        <v>169</v>
      </c>
      <c r="G31" s="42" t="s">
        <v>84</v>
      </c>
      <c r="H31" s="43">
        <v>5</v>
      </c>
      <c r="I31" s="44">
        <v>17.5</v>
      </c>
      <c r="J31" s="41">
        <f t="shared" si="17"/>
        <v>2425.1</v>
      </c>
      <c r="K31" s="42" t="s">
        <v>85</v>
      </c>
      <c r="L31" s="44">
        <v>532.4</v>
      </c>
      <c r="M31" s="44">
        <v>505.8</v>
      </c>
      <c r="N31" s="41">
        <v>946.8</v>
      </c>
      <c r="O31" s="45" t="s">
        <v>86</v>
      </c>
      <c r="P31" s="45" t="s">
        <v>87</v>
      </c>
      <c r="Q31" s="45" t="s">
        <v>88</v>
      </c>
      <c r="R31" s="45" t="s">
        <v>89</v>
      </c>
      <c r="S31" s="46">
        <f t="shared" si="18"/>
        <v>326451.11671704007</v>
      </c>
      <c r="T31" s="46">
        <f t="shared" si="0"/>
        <v>86.198541591951852</v>
      </c>
      <c r="U31" s="47">
        <f t="shared" si="19"/>
        <v>202172.9929154873</v>
      </c>
      <c r="V31" s="47">
        <f t="shared" si="1"/>
        <v>124278.12380155278</v>
      </c>
      <c r="W31" s="47">
        <f t="shared" si="20"/>
        <v>295699.54106651375</v>
      </c>
      <c r="X31" s="47">
        <f t="shared" si="2"/>
        <v>30751.575650526327</v>
      </c>
      <c r="Y31" s="48">
        <f t="shared" si="21"/>
        <v>324198.05947704008</v>
      </c>
      <c r="Z31" s="47">
        <f t="shared" si="3"/>
        <v>2253.0572399999946</v>
      </c>
      <c r="AA31" s="48">
        <f t="shared" si="22"/>
        <v>326451.11671704007</v>
      </c>
      <c r="AB31" s="47">
        <f t="shared" si="4"/>
        <v>0</v>
      </c>
      <c r="AC31" s="47">
        <f t="shared" si="23"/>
        <v>157282.7566920791</v>
      </c>
      <c r="AD31" s="47">
        <f t="shared" si="24"/>
        <v>169168.36002496097</v>
      </c>
      <c r="AE31" s="47">
        <f t="shared" si="25"/>
        <v>41.5300899588295</v>
      </c>
      <c r="AF31" s="49">
        <f t="shared" si="26"/>
        <v>0.48179573797692965</v>
      </c>
      <c r="AG31" s="47">
        <f>IF(ISBLANK($D31),"",S31*_xlfn.XLOOKUP(Q31,DATA!$B$24:$B$25,DATA!$C$24:$C$25,"error",0,1)/1000)</f>
        <v>130.01895076606272</v>
      </c>
      <c r="AH31" s="47">
        <f>IF(ISBLANK($D31),"",V31*_xlfn.XLOOKUP(Q31,DATA!$B$24:$B$25,DATA!$C$24:$C$25,"error",0,1)/1000)</f>
        <v>49.497491147682439</v>
      </c>
      <c r="AI31" s="47">
        <f>IF(ISBLANK($D31),"",X31*_xlfn.XLOOKUP(Q31,DATA!$B$24:$B$25,DATA!$C$24:$C$25,"error",0,1)/1000)</f>
        <v>12.247737550091626</v>
      </c>
      <c r="AJ31" s="47">
        <f>IF(ISBLANK($D31),"",Z31*_xlfn.XLOOKUP(Q31,DATA!$B$24:$B$25,DATA!$C$24:$C$25,"error",0,1)/1000)</f>
        <v>0.89734763754719793</v>
      </c>
      <c r="AK31" s="47">
        <f>IF(ISBLANK($D31),"",AB31*_xlfn.XLOOKUP(Q31,DATA!$B$24:$B$25,DATA!$C$24:$C$25,"error",0,1)/1000)</f>
        <v>0</v>
      </c>
      <c r="AL31" s="47">
        <f t="shared" si="5"/>
        <v>62.642576335321266</v>
      </c>
      <c r="AM31" s="47">
        <f t="shared" si="6"/>
        <v>67.37637443074145</v>
      </c>
      <c r="AN31" s="47">
        <f t="shared" si="27"/>
        <v>4.4328848799382916</v>
      </c>
      <c r="AO31" s="47">
        <f t="shared" si="28"/>
        <v>1.687574609783058</v>
      </c>
      <c r="AP31" s="47">
        <f t="shared" si="29"/>
        <v>0.41757613239734753</v>
      </c>
      <c r="AQ31" s="47">
        <f t="shared" si="30"/>
        <v>3.0594299916236568E-2</v>
      </c>
      <c r="AR31" s="47">
        <f t="shared" si="31"/>
        <v>0</v>
      </c>
      <c r="AS31" s="47">
        <f t="shared" si="32"/>
        <v>2.1357450420966422</v>
      </c>
      <c r="AT31" s="47">
        <f t="shared" si="33"/>
        <v>2.2971398378416494</v>
      </c>
      <c r="AU31" s="47">
        <f t="shared" si="34"/>
        <v>0.24108881328291584</v>
      </c>
      <c r="AV31" s="47">
        <f t="shared" si="35"/>
        <v>9.1781169829215359E-2</v>
      </c>
      <c r="AW31" s="47">
        <f t="shared" si="36"/>
        <v>2.2710477926137281E-2</v>
      </c>
      <c r="AX31" s="47">
        <f t="shared" si="37"/>
        <v>1.6639149582719968E-3</v>
      </c>
      <c r="AY31" s="47">
        <f t="shared" si="38"/>
        <v>0</v>
      </c>
      <c r="AZ31" s="47">
        <f t="shared" si="39"/>
        <v>0.11615556271362464</v>
      </c>
      <c r="BA31" s="47">
        <f t="shared" si="40"/>
        <v>0.12493325056929121</v>
      </c>
      <c r="BB31" s="23">
        <f>IF(V31&gt;0,J31*DATA!$C$4,0)</f>
        <v>157631.5</v>
      </c>
      <c r="BC31" s="23">
        <f>IF(X31&gt;0,N31*_xlfn.XLOOKUP(Kaišiadorys!O31,DATA!$B$5:$B$6,DATA!$C$5:$C$6,"error",0,1),0)</f>
        <v>80478</v>
      </c>
      <c r="BD31" s="23">
        <f>IF(Z31&gt;0,(L31-M31)*DATA!$C$7,"0,00 ")</f>
        <v>3989.999999999995</v>
      </c>
      <c r="BE31" s="23">
        <f>IF(G31="basement",D31*DATA!$C$8,IF(G31="ground",0,"error"))</f>
        <v>37872</v>
      </c>
      <c r="BF31" s="23">
        <f t="shared" si="41"/>
        <v>279971.5</v>
      </c>
      <c r="BG31" s="23">
        <v>1.27</v>
      </c>
      <c r="BH31" s="23">
        <v>1.1874342599549212</v>
      </c>
      <c r="BI31" s="23">
        <v>0.87</v>
      </c>
      <c r="BJ31" s="23">
        <v>0.85</v>
      </c>
      <c r="BK31" s="23">
        <f t="shared" si="42"/>
        <v>0.21120350109409192</v>
      </c>
      <c r="BL31" s="23">
        <f t="shared" si="43"/>
        <v>0.17894736842105263</v>
      </c>
      <c r="BM31" s="5">
        <v>1.1000000000000001</v>
      </c>
      <c r="BN31" s="5">
        <f t="shared" si="44"/>
        <v>0.87</v>
      </c>
      <c r="BO31" s="50"/>
      <c r="BP31" s="48">
        <f t="shared" si="7"/>
        <v>16569</v>
      </c>
      <c r="BQ31" s="51">
        <f t="shared" si="8"/>
        <v>5</v>
      </c>
      <c r="BR31" s="47">
        <f t="shared" si="45"/>
        <v>5302.08</v>
      </c>
      <c r="BS31" s="46">
        <f t="shared" si="9"/>
        <v>17.5</v>
      </c>
      <c r="BT31" s="46">
        <f t="shared" si="46"/>
        <v>13255.2</v>
      </c>
      <c r="BU31" s="46">
        <f t="shared" si="10"/>
        <v>283.27934460000006</v>
      </c>
      <c r="BV31" s="46">
        <f t="shared" si="11"/>
        <v>175.43647424113786</v>
      </c>
      <c r="BW31" s="46">
        <f t="shared" si="12"/>
        <v>256.59453407368426</v>
      </c>
      <c r="BX31" s="46">
        <f t="shared" si="13"/>
        <v>281.32424460000004</v>
      </c>
      <c r="BY31" s="46">
        <f t="shared" si="14"/>
        <v>283.27934460000006</v>
      </c>
      <c r="BZ31" s="46">
        <f t="shared" si="47"/>
        <v>326451.11671704007</v>
      </c>
      <c r="CA31" s="46">
        <f t="shared" si="47"/>
        <v>202172.9929154873</v>
      </c>
      <c r="CB31" s="46">
        <f t="shared" si="47"/>
        <v>295699.54106651375</v>
      </c>
      <c r="CC31" s="46">
        <f t="shared" si="47"/>
        <v>324198.05947704008</v>
      </c>
      <c r="CD31" s="46">
        <f t="shared" si="47"/>
        <v>326451.11671704007</v>
      </c>
    </row>
    <row r="32" spans="1:82" s="52" customFormat="1" ht="15" customHeight="1" x14ac:dyDescent="0.35">
      <c r="A32" s="39">
        <v>29</v>
      </c>
      <c r="B32" s="40" t="s">
        <v>82</v>
      </c>
      <c r="C32" s="40" t="s">
        <v>119</v>
      </c>
      <c r="D32" s="41">
        <v>1285.8</v>
      </c>
      <c r="E32" s="41">
        <f t="shared" si="16"/>
        <v>5143.2000000000007</v>
      </c>
      <c r="F32" s="41">
        <v>170.4</v>
      </c>
      <c r="G32" s="42" t="s">
        <v>84</v>
      </c>
      <c r="H32" s="43">
        <v>5</v>
      </c>
      <c r="I32" s="44">
        <v>17.5</v>
      </c>
      <c r="J32" s="41">
        <f t="shared" si="17"/>
        <v>2504.6999999999998</v>
      </c>
      <c r="K32" s="42" t="s">
        <v>85</v>
      </c>
      <c r="L32" s="44">
        <v>477.3</v>
      </c>
      <c r="M32" s="44">
        <v>381.9</v>
      </c>
      <c r="N32" s="41">
        <v>1285.8</v>
      </c>
      <c r="O32" s="45" t="s">
        <v>86</v>
      </c>
      <c r="P32" s="45" t="s">
        <v>87</v>
      </c>
      <c r="Q32" s="45" t="s">
        <v>88</v>
      </c>
      <c r="R32" s="45" t="s">
        <v>89</v>
      </c>
      <c r="S32" s="46">
        <f t="shared" si="18"/>
        <v>386793.71299884003</v>
      </c>
      <c r="T32" s="46">
        <f t="shared" si="0"/>
        <v>75.204874980331311</v>
      </c>
      <c r="U32" s="47">
        <f t="shared" si="19"/>
        <v>258436.36002958141</v>
      </c>
      <c r="V32" s="47">
        <f t="shared" si="1"/>
        <v>128357.35296925862</v>
      </c>
      <c r="W32" s="47">
        <f t="shared" si="20"/>
        <v>345031.59220094536</v>
      </c>
      <c r="X32" s="47">
        <f t="shared" si="2"/>
        <v>41762.120797894662</v>
      </c>
      <c r="Y32" s="48">
        <f t="shared" si="21"/>
        <v>378713.19943884003</v>
      </c>
      <c r="Z32" s="47">
        <f t="shared" si="3"/>
        <v>8080.5135599999921</v>
      </c>
      <c r="AA32" s="48">
        <f t="shared" si="22"/>
        <v>386793.71299884003</v>
      </c>
      <c r="AB32" s="47">
        <f t="shared" si="4"/>
        <v>0</v>
      </c>
      <c r="AC32" s="47">
        <f t="shared" si="23"/>
        <v>178199.98732715327</v>
      </c>
      <c r="AD32" s="47">
        <f t="shared" si="24"/>
        <v>208593.72567168676</v>
      </c>
      <c r="AE32" s="47">
        <f t="shared" si="25"/>
        <v>34.647687689989354</v>
      </c>
      <c r="AF32" s="49">
        <f t="shared" si="26"/>
        <v>0.46071066136405292</v>
      </c>
      <c r="AG32" s="47">
        <f>IF(ISBLANK($D32),"",S32*_xlfn.XLOOKUP(Q32,DATA!$B$24:$B$25,DATA!$C$24:$C$25,"error",0,1)/1000)</f>
        <v>154.05220001317801</v>
      </c>
      <c r="AH32" s="47">
        <f>IF(ISBLANK($D32),"",V32*_xlfn.XLOOKUP(Q32,DATA!$B$24:$B$25,DATA!$C$24:$C$25,"error",0,1)/1000)</f>
        <v>51.122166540596318</v>
      </c>
      <c r="AI32" s="47">
        <f>IF(ISBLANK($D32),"",X32*_xlfn.XLOOKUP(Q32,DATA!$B$24:$B$25,DATA!$C$24:$C$25,"error",0,1)/1000)</f>
        <v>16.633017471385486</v>
      </c>
      <c r="AJ32" s="47">
        <f>IF(ISBLANK($D32),"",Z32*_xlfn.XLOOKUP(Q32,DATA!$B$24:$B$25,DATA!$C$24:$C$25,"error",0,1)/1000)</f>
        <v>3.2183069406767975</v>
      </c>
      <c r="AK32" s="47">
        <f>IF(ISBLANK($D32),"",AB32*_xlfn.XLOOKUP(Q32,DATA!$B$24:$B$25,DATA!$C$24:$C$25,"error",0,1)/1000)</f>
        <v>0</v>
      </c>
      <c r="AL32" s="47">
        <f t="shared" si="5"/>
        <v>70.973490952658608</v>
      </c>
      <c r="AM32" s="47">
        <f t="shared" si="6"/>
        <v>83.078709060519401</v>
      </c>
      <c r="AN32" s="47">
        <f t="shared" si="27"/>
        <v>5.2522779497609529</v>
      </c>
      <c r="AO32" s="47">
        <f t="shared" si="28"/>
        <v>1.7429665272044956</v>
      </c>
      <c r="AP32" s="47">
        <f t="shared" si="29"/>
        <v>0.56708849919360815</v>
      </c>
      <c r="AQ32" s="47">
        <f t="shared" si="30"/>
        <v>0.10972542150409671</v>
      </c>
      <c r="AR32" s="47">
        <f t="shared" si="31"/>
        <v>0</v>
      </c>
      <c r="AS32" s="47">
        <f t="shared" si="32"/>
        <v>2.4197804479022005</v>
      </c>
      <c r="AT32" s="47">
        <f t="shared" si="33"/>
        <v>2.8324975018587524</v>
      </c>
      <c r="AU32" s="47">
        <f t="shared" si="34"/>
        <v>0.28565268267411487</v>
      </c>
      <c r="AV32" s="47">
        <f t="shared" si="35"/>
        <v>9.4793738844268519E-2</v>
      </c>
      <c r="AW32" s="47">
        <f t="shared" si="36"/>
        <v>3.0841922810970902E-2</v>
      </c>
      <c r="AX32" s="47">
        <f t="shared" si="37"/>
        <v>5.9675746999679966E-3</v>
      </c>
      <c r="AY32" s="47">
        <f t="shared" si="38"/>
        <v>0</v>
      </c>
      <c r="AZ32" s="47">
        <f t="shared" si="39"/>
        <v>0.13160323635520743</v>
      </c>
      <c r="BA32" s="47">
        <f t="shared" si="40"/>
        <v>0.15404944631890743</v>
      </c>
      <c r="BB32" s="23">
        <f>IF(V32&gt;0,J32*DATA!$C$4,0)</f>
        <v>162805.5</v>
      </c>
      <c r="BC32" s="23">
        <f>IF(X32&gt;0,N32*_xlfn.XLOOKUP(Kaišiadorys!O32,DATA!$B$5:$B$6,DATA!$C$5:$C$6,"error",0,1),0)</f>
        <v>109293</v>
      </c>
      <c r="BD32" s="23">
        <f>IF(Z32&gt;0,(L32-M32)*DATA!$C$7,"0,00 ")</f>
        <v>14310.000000000005</v>
      </c>
      <c r="BE32" s="23">
        <f>IF(G32="basement",D32*DATA!$C$8,IF(G32="ground",0,"error"))</f>
        <v>51432</v>
      </c>
      <c r="BF32" s="23">
        <f t="shared" si="41"/>
        <v>337840.5</v>
      </c>
      <c r="BG32" s="23">
        <v>1.27</v>
      </c>
      <c r="BH32" s="23">
        <v>1.4497800125707105</v>
      </c>
      <c r="BI32" s="23">
        <v>0.87</v>
      </c>
      <c r="BJ32" s="23">
        <v>0.85</v>
      </c>
      <c r="BK32" s="23">
        <f t="shared" si="42"/>
        <v>0.21120350109409192</v>
      </c>
      <c r="BL32" s="23">
        <f t="shared" si="43"/>
        <v>0.17894736842105263</v>
      </c>
      <c r="BM32" s="5">
        <v>1.1000000000000001</v>
      </c>
      <c r="BN32" s="5">
        <f t="shared" si="44"/>
        <v>0.87</v>
      </c>
      <c r="BO32" s="50"/>
      <c r="BP32" s="48">
        <f t="shared" si="7"/>
        <v>22501.5</v>
      </c>
      <c r="BQ32" s="51">
        <f t="shared" si="8"/>
        <v>5</v>
      </c>
      <c r="BR32" s="47">
        <f t="shared" si="45"/>
        <v>7200.4800000000005</v>
      </c>
      <c r="BS32" s="46">
        <f t="shared" si="9"/>
        <v>17.5</v>
      </c>
      <c r="BT32" s="46">
        <f t="shared" si="46"/>
        <v>18001.2</v>
      </c>
      <c r="BU32" s="46">
        <f t="shared" si="10"/>
        <v>335.64188910000001</v>
      </c>
      <c r="BV32" s="46">
        <f t="shared" si="11"/>
        <v>224.25925028599565</v>
      </c>
      <c r="BW32" s="46">
        <f t="shared" si="12"/>
        <v>299.40263120526322</v>
      </c>
      <c r="BX32" s="46">
        <f t="shared" si="13"/>
        <v>328.62998909999999</v>
      </c>
      <c r="BY32" s="46">
        <f t="shared" si="14"/>
        <v>335.64188910000001</v>
      </c>
      <c r="BZ32" s="46">
        <f t="shared" si="47"/>
        <v>386793.71299884003</v>
      </c>
      <c r="CA32" s="46">
        <f t="shared" si="47"/>
        <v>258436.36002958141</v>
      </c>
      <c r="CB32" s="46">
        <f t="shared" si="47"/>
        <v>345031.59220094536</v>
      </c>
      <c r="CC32" s="46">
        <f t="shared" si="47"/>
        <v>378713.19943884003</v>
      </c>
      <c r="CD32" s="46">
        <f t="shared" si="47"/>
        <v>386793.71299884003</v>
      </c>
    </row>
    <row r="33" spans="1:82" s="52" customFormat="1" ht="15" customHeight="1" x14ac:dyDescent="0.35">
      <c r="A33" s="39">
        <v>30</v>
      </c>
      <c r="B33" s="40" t="s">
        <v>82</v>
      </c>
      <c r="C33" s="40" t="s">
        <v>120</v>
      </c>
      <c r="D33" s="41">
        <v>692.25</v>
      </c>
      <c r="E33" s="41">
        <f t="shared" si="16"/>
        <v>2769.0000000000005</v>
      </c>
      <c r="F33" s="41">
        <v>111.8</v>
      </c>
      <c r="G33" s="42" t="s">
        <v>84</v>
      </c>
      <c r="H33" s="43">
        <v>5</v>
      </c>
      <c r="I33" s="44">
        <v>17.5</v>
      </c>
      <c r="J33" s="41">
        <f t="shared" si="17"/>
        <v>1568.7</v>
      </c>
      <c r="K33" s="42" t="s">
        <v>85</v>
      </c>
      <c r="L33" s="44">
        <v>387.8</v>
      </c>
      <c r="M33" s="44">
        <v>349.1</v>
      </c>
      <c r="N33" s="41">
        <v>1068.83</v>
      </c>
      <c r="O33" s="45" t="s">
        <v>86</v>
      </c>
      <c r="P33" s="45" t="s">
        <v>87</v>
      </c>
      <c r="Q33" s="45" t="s">
        <v>88</v>
      </c>
      <c r="R33" s="45" t="s">
        <v>89</v>
      </c>
      <c r="S33" s="46">
        <f t="shared" si="18"/>
        <v>240886.34990175001</v>
      </c>
      <c r="T33" s="46">
        <f t="shared" si="0"/>
        <v>86.993986963434438</v>
      </c>
      <c r="U33" s="47">
        <f t="shared" si="19"/>
        <v>160495.81227134477</v>
      </c>
      <c r="V33" s="47">
        <f t="shared" si="1"/>
        <v>80390.537630405248</v>
      </c>
      <c r="W33" s="47">
        <f t="shared" si="20"/>
        <v>206171.30279301322</v>
      </c>
      <c r="X33" s="47">
        <f t="shared" si="2"/>
        <v>34715.047108736791</v>
      </c>
      <c r="Y33" s="48">
        <f t="shared" si="21"/>
        <v>237608.40572175005</v>
      </c>
      <c r="Z33" s="47">
        <f t="shared" si="3"/>
        <v>3277.9441799999622</v>
      </c>
      <c r="AA33" s="48">
        <f t="shared" si="22"/>
        <v>240886.34990175001</v>
      </c>
      <c r="AB33" s="47">
        <f t="shared" si="4"/>
        <v>0</v>
      </c>
      <c r="AC33" s="47">
        <f t="shared" si="23"/>
        <v>118383.528919142</v>
      </c>
      <c r="AD33" s="47">
        <f t="shared" si="24"/>
        <v>122502.82098260801</v>
      </c>
      <c r="AE33" s="47">
        <f t="shared" si="25"/>
        <v>42.753170429448168</v>
      </c>
      <c r="AF33" s="49">
        <f t="shared" si="26"/>
        <v>0.49144971878824573</v>
      </c>
      <c r="AG33" s="47">
        <f>IF(ISBLANK($D33),"",S33*_xlfn.XLOOKUP(Q33,DATA!$B$24:$B$25,DATA!$C$24:$C$25,"error",0,1)/1000)</f>
        <v>95.940215438868989</v>
      </c>
      <c r="AH33" s="47">
        <f>IF(ISBLANK($D33),"",V33*_xlfn.XLOOKUP(Q33,DATA!$B$24:$B$25,DATA!$C$24:$C$25,"error",0,1)/1000)</f>
        <v>32.017943327437806</v>
      </c>
      <c r="AI33" s="47">
        <f>IF(ISBLANK($D33),"",X33*_xlfn.XLOOKUP(Q33,DATA!$B$24:$B$25,DATA!$C$24:$C$25,"error",0,1)/1000)</f>
        <v>13.82630896246769</v>
      </c>
      <c r="AJ33" s="47">
        <f>IF(ISBLANK($D33),"",Z33*_xlfn.XLOOKUP(Q33,DATA!$B$24:$B$25,DATA!$C$24:$C$25,"error",0,1)/1000)</f>
        <v>1.3055396080103852</v>
      </c>
      <c r="AK33" s="47">
        <f>IF(ISBLANK($D33),"",AB33*_xlfn.XLOOKUP(Q33,DATA!$B$24:$B$25,DATA!$C$24:$C$25,"error",0,1)/1000)</f>
        <v>0</v>
      </c>
      <c r="AL33" s="47">
        <f t="shared" si="5"/>
        <v>47.149791897915883</v>
      </c>
      <c r="AM33" s="47">
        <f t="shared" si="6"/>
        <v>48.790423540953107</v>
      </c>
      <c r="AN33" s="47">
        <f t="shared" si="27"/>
        <v>3.2709995573044837</v>
      </c>
      <c r="AO33" s="47">
        <f t="shared" si="28"/>
        <v>1.0916243826508936</v>
      </c>
      <c r="AP33" s="47">
        <f t="shared" si="29"/>
        <v>0.47139617404970019</v>
      </c>
      <c r="AQ33" s="47">
        <f t="shared" si="30"/>
        <v>4.4511255893170842E-2</v>
      </c>
      <c r="AR33" s="47">
        <f t="shared" si="31"/>
        <v>0</v>
      </c>
      <c r="AS33" s="47">
        <f t="shared" si="32"/>
        <v>1.6075318125937645</v>
      </c>
      <c r="AT33" s="47">
        <f t="shared" si="33"/>
        <v>1.6634677447107191</v>
      </c>
      <c r="AU33" s="47">
        <f t="shared" si="34"/>
        <v>0.17789801063601249</v>
      </c>
      <c r="AV33" s="47">
        <f t="shared" si="35"/>
        <v>5.9369560476306163E-2</v>
      </c>
      <c r="AW33" s="47">
        <f t="shared" si="36"/>
        <v>2.5637558219046539E-2</v>
      </c>
      <c r="AX33" s="47">
        <f t="shared" si="37"/>
        <v>2.4208086047039731E-3</v>
      </c>
      <c r="AY33" s="47">
        <f t="shared" si="38"/>
        <v>0</v>
      </c>
      <c r="AZ33" s="47">
        <f t="shared" si="39"/>
        <v>8.7427927300056676E-2</v>
      </c>
      <c r="BA33" s="47">
        <f t="shared" si="40"/>
        <v>9.0470083335955812E-2</v>
      </c>
      <c r="BB33" s="23">
        <f>IF(V33&gt;0,J33*DATA!$C$4,0)</f>
        <v>101965.5</v>
      </c>
      <c r="BC33" s="23">
        <f>IF(X33&gt;0,N33*_xlfn.XLOOKUP(Kaišiadorys!O33,DATA!$B$5:$B$6,DATA!$C$5:$C$6,"error",0,1),0)</f>
        <v>90850.549999999988</v>
      </c>
      <c r="BD33" s="23">
        <f>IF(Z33&gt;0,(L33-M33)*DATA!$C$7,"0,00 ")</f>
        <v>5804.9999999999982</v>
      </c>
      <c r="BE33" s="23">
        <f>IF(G33="basement",D33*DATA!$C$8,IF(G33="ground",0,"error"))</f>
        <v>27690</v>
      </c>
      <c r="BF33" s="23">
        <f t="shared" si="41"/>
        <v>226311.05</v>
      </c>
      <c r="BG33" s="23">
        <v>1.27</v>
      </c>
      <c r="BH33" s="23">
        <v>1.274638989169675</v>
      </c>
      <c r="BI33" s="23">
        <v>0.71</v>
      </c>
      <c r="BJ33" s="23">
        <v>0.85</v>
      </c>
      <c r="BK33" s="23">
        <f t="shared" si="42"/>
        <v>0.21120350109409192</v>
      </c>
      <c r="BL33" s="23">
        <f t="shared" si="43"/>
        <v>0.17894736842105263</v>
      </c>
      <c r="BM33" s="5">
        <v>1.1000000000000001</v>
      </c>
      <c r="BN33" s="5">
        <f t="shared" si="44"/>
        <v>0.71</v>
      </c>
      <c r="BO33" s="50"/>
      <c r="BP33" s="48">
        <f t="shared" si="7"/>
        <v>12114.375</v>
      </c>
      <c r="BQ33" s="51">
        <f t="shared" si="8"/>
        <v>5</v>
      </c>
      <c r="BR33" s="47">
        <f t="shared" si="45"/>
        <v>3876.6</v>
      </c>
      <c r="BS33" s="46">
        <f t="shared" si="9"/>
        <v>17.5</v>
      </c>
      <c r="BT33" s="46">
        <f t="shared" si="46"/>
        <v>9691.5</v>
      </c>
      <c r="BU33" s="46">
        <f t="shared" si="10"/>
        <v>209.030154375</v>
      </c>
      <c r="BV33" s="46">
        <f t="shared" si="11"/>
        <v>139.2709235259847</v>
      </c>
      <c r="BW33" s="46">
        <f t="shared" si="12"/>
        <v>178.90602463815793</v>
      </c>
      <c r="BX33" s="46">
        <f t="shared" si="13"/>
        <v>206.18570437500003</v>
      </c>
      <c r="BY33" s="46">
        <f t="shared" si="14"/>
        <v>209.030154375</v>
      </c>
      <c r="BZ33" s="46">
        <f t="shared" si="47"/>
        <v>240886.34990175001</v>
      </c>
      <c r="CA33" s="46">
        <f t="shared" si="47"/>
        <v>160495.81227134477</v>
      </c>
      <c r="CB33" s="46">
        <f t="shared" si="47"/>
        <v>206171.30279301322</v>
      </c>
      <c r="CC33" s="46">
        <f t="shared" si="47"/>
        <v>237608.40572175005</v>
      </c>
      <c r="CD33" s="46">
        <f t="shared" si="47"/>
        <v>240886.34990175001</v>
      </c>
    </row>
    <row r="34" spans="1:82" s="52" customFormat="1" ht="15" customHeight="1" x14ac:dyDescent="0.35">
      <c r="A34" s="39">
        <v>31</v>
      </c>
      <c r="B34" s="40" t="s">
        <v>82</v>
      </c>
      <c r="C34" s="40" t="s">
        <v>121</v>
      </c>
      <c r="D34" s="41">
        <v>327.78</v>
      </c>
      <c r="E34" s="41">
        <f t="shared" si="16"/>
        <v>2360.0160000000001</v>
      </c>
      <c r="F34" s="41">
        <v>97</v>
      </c>
      <c r="G34" s="42" t="s">
        <v>91</v>
      </c>
      <c r="H34" s="43">
        <v>9</v>
      </c>
      <c r="I34" s="44">
        <v>29.2</v>
      </c>
      <c r="J34" s="41">
        <f t="shared" si="17"/>
        <v>2327.9</v>
      </c>
      <c r="K34" s="42" t="s">
        <v>85</v>
      </c>
      <c r="L34" s="44">
        <v>504.5</v>
      </c>
      <c r="M34" s="44">
        <v>353.2</v>
      </c>
      <c r="N34" s="41">
        <v>406.98</v>
      </c>
      <c r="O34" s="45" t="s">
        <v>86</v>
      </c>
      <c r="P34" s="45" t="s">
        <v>87</v>
      </c>
      <c r="Q34" s="45" t="s">
        <v>88</v>
      </c>
      <c r="R34" s="45" t="s">
        <v>89</v>
      </c>
      <c r="S34" s="46">
        <f t="shared" si="18"/>
        <v>256801.66830351602</v>
      </c>
      <c r="T34" s="46">
        <f t="shared" si="0"/>
        <v>108.81352851146603</v>
      </c>
      <c r="U34" s="47">
        <f t="shared" si="19"/>
        <v>137504.71378715194</v>
      </c>
      <c r="V34" s="47">
        <f t="shared" si="1"/>
        <v>119296.95451636409</v>
      </c>
      <c r="W34" s="47">
        <f t="shared" si="20"/>
        <v>243583.16781951606</v>
      </c>
      <c r="X34" s="47">
        <f t="shared" si="2"/>
        <v>13218.50048399996</v>
      </c>
      <c r="Y34" s="48">
        <f t="shared" si="21"/>
        <v>243986.34648351604</v>
      </c>
      <c r="Z34" s="47">
        <f t="shared" si="3"/>
        <v>12815.321819999983</v>
      </c>
      <c r="AA34" s="48">
        <f t="shared" si="22"/>
        <v>256801.66830351602</v>
      </c>
      <c r="AB34" s="47">
        <f t="shared" si="4"/>
        <v>0</v>
      </c>
      <c r="AC34" s="47">
        <f t="shared" si="23"/>
        <v>145330.77682036403</v>
      </c>
      <c r="AD34" s="47">
        <f t="shared" si="24"/>
        <v>111470.89148315199</v>
      </c>
      <c r="AE34" s="47">
        <f t="shared" si="25"/>
        <v>61.580420141373629</v>
      </c>
      <c r="AF34" s="49">
        <f t="shared" si="26"/>
        <v>0.56592613973440531</v>
      </c>
      <c r="AG34" s="47">
        <f>IF(ISBLANK($D34),"",S34*_xlfn.XLOOKUP(Q34,DATA!$B$24:$B$25,DATA!$C$24:$C$25,"error",0,1)/1000)</f>
        <v>102.27896845192437</v>
      </c>
      <c r="AH34" s="47">
        <f>IF(ISBLANK($D34),"",V34*_xlfn.XLOOKUP(Q34,DATA!$B$24:$B$25,DATA!$C$24:$C$25,"error",0,1)/1000)</f>
        <v>47.513591044777485</v>
      </c>
      <c r="AI34" s="47">
        <f>IF(ISBLANK($D34),"",X34*_xlfn.XLOOKUP(Q34,DATA!$B$24:$B$25,DATA!$C$24:$C$25,"error",0,1)/1000)</f>
        <v>5.2646643727675047</v>
      </c>
      <c r="AJ34" s="47">
        <f>IF(ISBLANK($D34),"",Z34*_xlfn.XLOOKUP(Q34,DATA!$B$24:$B$25,DATA!$C$24:$C$25,"error",0,1)/1000)</f>
        <v>5.1040863744695937</v>
      </c>
      <c r="AK34" s="47">
        <f>IF(ISBLANK($D34),"",AB34*_xlfn.XLOOKUP(Q34,DATA!$B$24:$B$25,DATA!$C$24:$C$25,"error",0,1)/1000)</f>
        <v>0</v>
      </c>
      <c r="AL34" s="47">
        <f t="shared" si="5"/>
        <v>57.882341792014586</v>
      </c>
      <c r="AM34" s="47">
        <f t="shared" si="6"/>
        <v>44.396626659909785</v>
      </c>
      <c r="AN34" s="47">
        <f t="shared" si="27"/>
        <v>3.4871139177394759</v>
      </c>
      <c r="AO34" s="47">
        <f t="shared" si="28"/>
        <v>1.6199352332332597</v>
      </c>
      <c r="AP34" s="47">
        <f t="shared" si="29"/>
        <v>0.17949422725292766</v>
      </c>
      <c r="AQ34" s="47">
        <f t="shared" si="30"/>
        <v>0.174019457794233</v>
      </c>
      <c r="AR34" s="47">
        <f t="shared" si="31"/>
        <v>0</v>
      </c>
      <c r="AS34" s="47">
        <f t="shared" si="32"/>
        <v>1.9734489182804202</v>
      </c>
      <c r="AT34" s="47">
        <f t="shared" si="33"/>
        <v>1.5136649994590556</v>
      </c>
      <c r="AU34" s="47">
        <f t="shared" si="34"/>
        <v>0.18965170063740813</v>
      </c>
      <c r="AV34" s="47">
        <f t="shared" si="35"/>
        <v>8.8102505152542296E-2</v>
      </c>
      <c r="AW34" s="47">
        <f t="shared" si="36"/>
        <v>9.7620514431551748E-3</v>
      </c>
      <c r="AX34" s="47">
        <f t="shared" si="37"/>
        <v>9.4642982400959912E-3</v>
      </c>
      <c r="AY34" s="47">
        <f t="shared" si="38"/>
        <v>0</v>
      </c>
      <c r="AZ34" s="47">
        <f t="shared" si="39"/>
        <v>0.10732885483579345</v>
      </c>
      <c r="BA34" s="47">
        <f t="shared" si="40"/>
        <v>8.2322845801614683E-2</v>
      </c>
      <c r="BB34" s="23">
        <f>IF(V34&gt;0,J34*DATA!$C$4,0)</f>
        <v>151313.5</v>
      </c>
      <c r="BC34" s="23">
        <f>IF(X34&gt;0,N34*_xlfn.XLOOKUP(Kaišiadorys!O34,DATA!$B$5:$B$6,DATA!$C$5:$C$6,"error",0,1),0)</f>
        <v>34593.300000000003</v>
      </c>
      <c r="BD34" s="23">
        <f>IF(Z34&gt;0,(L34-M34)*DATA!$C$7,"0,00 ")</f>
        <v>22695</v>
      </c>
      <c r="BE34" s="23">
        <f>IF(G34="basement",D34*DATA!$C$8,IF(G34="ground",0,"error"))</f>
        <v>0</v>
      </c>
      <c r="BF34" s="23">
        <f t="shared" si="41"/>
        <v>208601.8</v>
      </c>
      <c r="BG34" s="23">
        <v>1.27</v>
      </c>
      <c r="BH34" s="23">
        <v>1.6248265609514374</v>
      </c>
      <c r="BI34" s="23">
        <v>0.71</v>
      </c>
      <c r="BJ34" s="23">
        <v>0.85</v>
      </c>
      <c r="BK34" s="23">
        <f t="shared" si="42"/>
        <v>0.21120350109409192</v>
      </c>
      <c r="BL34" s="23">
        <f t="shared" si="43"/>
        <v>0.17894736842105263</v>
      </c>
      <c r="BM34" s="5">
        <v>1.1000000000000001</v>
      </c>
      <c r="BN34" s="5">
        <f t="shared" si="44"/>
        <v>0.71</v>
      </c>
      <c r="BO34" s="50"/>
      <c r="BP34" s="48">
        <f t="shared" si="7"/>
        <v>9571.1759999999995</v>
      </c>
      <c r="BQ34" s="51">
        <f t="shared" si="8"/>
        <v>9</v>
      </c>
      <c r="BR34" s="47">
        <f t="shared" si="45"/>
        <v>3062.7763199999999</v>
      </c>
      <c r="BS34" s="46">
        <f t="shared" si="9"/>
        <v>29.2</v>
      </c>
      <c r="BT34" s="46">
        <f t="shared" si="46"/>
        <v>7656.9408000000003</v>
      </c>
      <c r="BU34" s="46">
        <f t="shared" si="10"/>
        <v>222.84073959</v>
      </c>
      <c r="BV34" s="46">
        <f t="shared" si="11"/>
        <v>119.32030005827136</v>
      </c>
      <c r="BW34" s="46">
        <f t="shared" si="12"/>
        <v>211.37032959000004</v>
      </c>
      <c r="BX34" s="46">
        <f t="shared" si="13"/>
        <v>211.72018959000002</v>
      </c>
      <c r="BY34" s="46">
        <f t="shared" si="14"/>
        <v>222.84073959</v>
      </c>
      <c r="BZ34" s="46">
        <f t="shared" si="47"/>
        <v>256801.66830351602</v>
      </c>
      <c r="CA34" s="46">
        <f t="shared" si="47"/>
        <v>137504.71378715194</v>
      </c>
      <c r="CB34" s="46">
        <f t="shared" si="47"/>
        <v>243583.16781951606</v>
      </c>
      <c r="CC34" s="46">
        <f t="shared" si="47"/>
        <v>243986.34648351604</v>
      </c>
      <c r="CD34" s="46">
        <f t="shared" si="47"/>
        <v>256801.66830351602</v>
      </c>
    </row>
    <row r="35" spans="1:82" s="52" customFormat="1" ht="15" customHeight="1" x14ac:dyDescent="0.35">
      <c r="A35" s="39">
        <v>32</v>
      </c>
      <c r="B35" s="40" t="s">
        <v>82</v>
      </c>
      <c r="C35" s="40" t="s">
        <v>122</v>
      </c>
      <c r="D35" s="41">
        <v>574.6</v>
      </c>
      <c r="E35" s="41">
        <f t="shared" si="16"/>
        <v>2298.4000000000005</v>
      </c>
      <c r="F35" s="41">
        <v>108.6</v>
      </c>
      <c r="G35" s="42" t="s">
        <v>84</v>
      </c>
      <c r="H35" s="43">
        <v>5</v>
      </c>
      <c r="I35" s="44">
        <v>17.5</v>
      </c>
      <c r="J35" s="41">
        <f t="shared" si="17"/>
        <v>1577.4</v>
      </c>
      <c r="K35" s="42" t="s">
        <v>85</v>
      </c>
      <c r="L35" s="44">
        <v>323.10000000000002</v>
      </c>
      <c r="M35" s="44">
        <v>323.10000000000002</v>
      </c>
      <c r="N35" s="41">
        <v>574.6</v>
      </c>
      <c r="O35" s="45" t="s">
        <v>86</v>
      </c>
      <c r="P35" s="45" t="s">
        <v>87</v>
      </c>
      <c r="Q35" s="45" t="s">
        <v>88</v>
      </c>
      <c r="R35" s="45" t="s">
        <v>89</v>
      </c>
      <c r="S35" s="46">
        <f t="shared" si="18"/>
        <v>203244.62403308004</v>
      </c>
      <c r="T35" s="46">
        <f t="shared" si="0"/>
        <v>88.428743488113469</v>
      </c>
      <c r="U35" s="47">
        <f t="shared" si="19"/>
        <v>122408.24100369184</v>
      </c>
      <c r="V35" s="47">
        <f t="shared" si="1"/>
        <v>80836.383029388191</v>
      </c>
      <c r="W35" s="47">
        <f t="shared" si="20"/>
        <v>184581.91240571163</v>
      </c>
      <c r="X35" s="47">
        <f t="shared" si="2"/>
        <v>18662.711627368408</v>
      </c>
      <c r="Y35" s="48">
        <f t="shared" si="21"/>
        <v>203244.62403308004</v>
      </c>
      <c r="Z35" s="47">
        <f t="shared" si="3"/>
        <v>0</v>
      </c>
      <c r="AA35" s="48">
        <f t="shared" si="22"/>
        <v>203244.62403308004</v>
      </c>
      <c r="AB35" s="47">
        <f t="shared" si="4"/>
        <v>0</v>
      </c>
      <c r="AC35" s="47">
        <f t="shared" si="23"/>
        <v>99499.094656756599</v>
      </c>
      <c r="AD35" s="47">
        <f t="shared" si="24"/>
        <v>103745.52937632344</v>
      </c>
      <c r="AE35" s="47">
        <f t="shared" si="25"/>
        <v>43.290591131550897</v>
      </c>
      <c r="AF35" s="49">
        <f t="shared" si="26"/>
        <v>0.48955338981346019</v>
      </c>
      <c r="AG35" s="47">
        <f>IF(ISBLANK($D35),"",S35*_xlfn.XLOOKUP(Q35,DATA!$B$24:$B$25,DATA!$C$24:$C$25,"error",0,1)/1000)</f>
        <v>80.948268859895123</v>
      </c>
      <c r="AH35" s="47">
        <f>IF(ISBLANK($D35),"",V35*_xlfn.XLOOKUP(Q35,DATA!$B$24:$B$25,DATA!$C$24:$C$25,"error",0,1)/1000)</f>
        <v>32.195514632944729</v>
      </c>
      <c r="AI35" s="47">
        <f>IF(ISBLANK($D35),"",X35*_xlfn.XLOOKUP(Q35,DATA!$B$24:$B$25,DATA!$C$24:$C$25,"error",0,1)/1000)</f>
        <v>7.4329847869482899</v>
      </c>
      <c r="AJ35" s="47">
        <f>IF(ISBLANK($D35),"",Z35*_xlfn.XLOOKUP(Q35,DATA!$B$24:$B$25,DATA!$C$24:$C$25,"error",0,1)/1000)</f>
        <v>0</v>
      </c>
      <c r="AK35" s="47">
        <f>IF(ISBLANK($D35),"",AB35*_xlfn.XLOOKUP(Q35,DATA!$B$24:$B$25,DATA!$C$24:$C$25,"error",0,1)/1000)</f>
        <v>0</v>
      </c>
      <c r="AL35" s="47">
        <f t="shared" si="5"/>
        <v>39.628499419893018</v>
      </c>
      <c r="AM35" s="47">
        <f t="shared" si="6"/>
        <v>41.319769440002105</v>
      </c>
      <c r="AN35" s="47">
        <f t="shared" si="27"/>
        <v>2.759861966059419</v>
      </c>
      <c r="AO35" s="47">
        <f t="shared" si="28"/>
        <v>1.0976785243791163</v>
      </c>
      <c r="AP35" s="47">
        <f t="shared" si="29"/>
        <v>0.25342125652251329</v>
      </c>
      <c r="AQ35" s="47">
        <f t="shared" si="30"/>
        <v>0</v>
      </c>
      <c r="AR35" s="47">
        <f t="shared" si="31"/>
        <v>0</v>
      </c>
      <c r="AS35" s="47">
        <f t="shared" si="32"/>
        <v>1.3510997809016296</v>
      </c>
      <c r="AT35" s="47">
        <f t="shared" si="33"/>
        <v>1.4087621851577894</v>
      </c>
      <c r="AU35" s="47">
        <f t="shared" si="34"/>
        <v>0.15009905834305873</v>
      </c>
      <c r="AV35" s="47">
        <f t="shared" si="35"/>
        <v>5.9698823672675053E-2</v>
      </c>
      <c r="AW35" s="47">
        <f t="shared" si="36"/>
        <v>1.3782679146977679E-2</v>
      </c>
      <c r="AX35" s="47">
        <f t="shared" si="37"/>
        <v>0</v>
      </c>
      <c r="AY35" s="47">
        <f t="shared" si="38"/>
        <v>0</v>
      </c>
      <c r="AZ35" s="47">
        <f t="shared" si="39"/>
        <v>7.3481502819652739E-2</v>
      </c>
      <c r="BA35" s="47">
        <f t="shared" si="40"/>
        <v>7.6617555523405989E-2</v>
      </c>
      <c r="BB35" s="23">
        <f>IF(V35&gt;0,J35*DATA!$C$4,0)</f>
        <v>102531</v>
      </c>
      <c r="BC35" s="23">
        <f>IF(X35&gt;0,N35*_xlfn.XLOOKUP(Kaišiadorys!O35,DATA!$B$5:$B$6,DATA!$C$5:$C$6,"error",0,1),0)</f>
        <v>48841</v>
      </c>
      <c r="BD35" s="23" t="str">
        <f>IF(Z35&gt;0,(L35-M35)*DATA!$C$7,"0,00 ")</f>
        <v xml:space="preserve">0,00 </v>
      </c>
      <c r="BE35" s="23">
        <f>IF(G35="basement",D35*DATA!$C$8,IF(G35="ground",0,"error"))</f>
        <v>22984</v>
      </c>
      <c r="BF35" s="23">
        <f t="shared" si="41"/>
        <v>174356</v>
      </c>
      <c r="BG35" s="23">
        <v>1.27</v>
      </c>
      <c r="BH35" s="23">
        <v>1.1000000000000001</v>
      </c>
      <c r="BI35" s="23">
        <v>0.87</v>
      </c>
      <c r="BJ35" s="23">
        <v>0.85</v>
      </c>
      <c r="BK35" s="23">
        <f t="shared" si="42"/>
        <v>0.21120350109409192</v>
      </c>
      <c r="BL35" s="23">
        <f t="shared" si="43"/>
        <v>0.17894736842105263</v>
      </c>
      <c r="BM35" s="5">
        <v>1.1000000000000001</v>
      </c>
      <c r="BN35" s="5">
        <f t="shared" si="44"/>
        <v>0.87</v>
      </c>
      <c r="BO35" s="50"/>
      <c r="BP35" s="48">
        <f t="shared" si="7"/>
        <v>10055.5</v>
      </c>
      <c r="BQ35" s="51">
        <f t="shared" si="8"/>
        <v>5</v>
      </c>
      <c r="BR35" s="47">
        <f t="shared" si="45"/>
        <v>3217.76</v>
      </c>
      <c r="BS35" s="46">
        <f t="shared" si="9"/>
        <v>17.5</v>
      </c>
      <c r="BT35" s="46">
        <f t="shared" si="46"/>
        <v>8044.4000000000005</v>
      </c>
      <c r="BU35" s="46">
        <f t="shared" si="10"/>
        <v>176.36638670000002</v>
      </c>
      <c r="BV35" s="46">
        <f t="shared" si="11"/>
        <v>106.22027161028448</v>
      </c>
      <c r="BW35" s="46">
        <f t="shared" si="12"/>
        <v>160.17173933157898</v>
      </c>
      <c r="BX35" s="46">
        <f t="shared" si="13"/>
        <v>176.36638670000002</v>
      </c>
      <c r="BY35" s="46">
        <f t="shared" si="14"/>
        <v>176.36638670000002</v>
      </c>
      <c r="BZ35" s="46">
        <f t="shared" si="47"/>
        <v>203244.62403308004</v>
      </c>
      <c r="CA35" s="46">
        <f t="shared" si="47"/>
        <v>122408.24100369184</v>
      </c>
      <c r="CB35" s="46">
        <f t="shared" si="47"/>
        <v>184581.91240571163</v>
      </c>
      <c r="CC35" s="46">
        <f t="shared" si="47"/>
        <v>203244.62403308004</v>
      </c>
      <c r="CD35" s="46">
        <f t="shared" si="47"/>
        <v>203244.62403308004</v>
      </c>
    </row>
    <row r="36" spans="1:82" s="52" customFormat="1" ht="15" customHeight="1" x14ac:dyDescent="0.35">
      <c r="A36" s="39">
        <v>33</v>
      </c>
      <c r="B36" s="40" t="s">
        <v>82</v>
      </c>
      <c r="C36" s="40" t="s">
        <v>123</v>
      </c>
      <c r="D36" s="41">
        <v>331.34</v>
      </c>
      <c r="E36" s="41">
        <f t="shared" si="16"/>
        <v>1325.3600000000001</v>
      </c>
      <c r="F36" s="41">
        <v>85.6</v>
      </c>
      <c r="G36" s="42" t="s">
        <v>84</v>
      </c>
      <c r="H36" s="43">
        <v>5</v>
      </c>
      <c r="I36" s="44">
        <v>17.5</v>
      </c>
      <c r="J36" s="41">
        <f t="shared" si="17"/>
        <v>1253.44</v>
      </c>
      <c r="K36" s="42" t="s">
        <v>85</v>
      </c>
      <c r="L36" s="44">
        <v>244.56</v>
      </c>
      <c r="M36" s="44">
        <v>183.55</v>
      </c>
      <c r="N36" s="41">
        <v>440.63</v>
      </c>
      <c r="O36" s="45" t="s">
        <v>86</v>
      </c>
      <c r="P36" s="45" t="s">
        <v>87</v>
      </c>
      <c r="Q36" s="45" t="s">
        <v>88</v>
      </c>
      <c r="R36" s="45" t="s">
        <v>89</v>
      </c>
      <c r="S36" s="46">
        <f t="shared" si="18"/>
        <v>150009.921346516</v>
      </c>
      <c r="T36" s="46">
        <f t="shared" si="0"/>
        <v>113.1842830223607</v>
      </c>
      <c r="U36" s="47">
        <f t="shared" si="19"/>
        <v>85775.38607051986</v>
      </c>
      <c r="V36" s="47">
        <f t="shared" si="1"/>
        <v>64234.535275996139</v>
      </c>
      <c r="W36" s="47">
        <f t="shared" si="20"/>
        <v>135698.48621883179</v>
      </c>
      <c r="X36" s="47">
        <f t="shared" si="2"/>
        <v>14311.435127684206</v>
      </c>
      <c r="Y36" s="48">
        <f t="shared" si="21"/>
        <v>144842.28893251601</v>
      </c>
      <c r="Z36" s="47">
        <f t="shared" si="3"/>
        <v>5167.6324139999924</v>
      </c>
      <c r="AA36" s="48">
        <f t="shared" si="22"/>
        <v>150009.921346516</v>
      </c>
      <c r="AB36" s="47">
        <f t="shared" si="4"/>
        <v>0</v>
      </c>
      <c r="AC36" s="47">
        <f t="shared" si="23"/>
        <v>83713.602817680337</v>
      </c>
      <c r="AD36" s="47">
        <f t="shared" si="24"/>
        <v>66296.318528835662</v>
      </c>
      <c r="AE36" s="47">
        <f t="shared" si="25"/>
        <v>63.162916353051493</v>
      </c>
      <c r="AF36" s="49">
        <f t="shared" si="26"/>
        <v>0.55805377448539406</v>
      </c>
      <c r="AG36" s="47">
        <f>IF(ISBLANK($D36),"",S36*_xlfn.XLOOKUP(Q36,DATA!$B$24:$B$25,DATA!$C$24:$C$25,"error",0,1)/1000)</f>
        <v>59.745951473890393</v>
      </c>
      <c r="AH36" s="47">
        <f>IF(ISBLANK($D36),"",V36*_xlfn.XLOOKUP(Q36,DATA!$B$24:$B$25,DATA!$C$24:$C$25,"error",0,1)/1000)</f>
        <v>25.583330709723747</v>
      </c>
      <c r="AI36" s="47">
        <f>IF(ISBLANK($D36),"",X36*_xlfn.XLOOKUP(Q36,DATA!$B$24:$B$25,DATA!$C$24:$C$25,"error",0,1)/1000)</f>
        <v>5.6999583826540654</v>
      </c>
      <c r="AJ36" s="47">
        <f>IF(ISBLANK($D36),"",Z36*_xlfn.XLOOKUP(Q36,DATA!$B$24:$B$25,DATA!$C$24:$C$25,"error",0,1)/1000)</f>
        <v>2.0581646378479173</v>
      </c>
      <c r="AK36" s="47">
        <f>IF(ISBLANK($D36),"",AB36*_xlfn.XLOOKUP(Q36,DATA!$B$24:$B$25,DATA!$C$24:$C$25,"error",0,1)/1000)</f>
        <v>0</v>
      </c>
      <c r="AL36" s="47">
        <f t="shared" si="5"/>
        <v>33.34145373022573</v>
      </c>
      <c r="AM36" s="47">
        <f t="shared" si="6"/>
        <v>26.404497743664663</v>
      </c>
      <c r="AN36" s="47">
        <f t="shared" si="27"/>
        <v>2.0369870958477647</v>
      </c>
      <c r="AO36" s="47">
        <f t="shared" si="28"/>
        <v>0.87224177101417466</v>
      </c>
      <c r="AP36" s="47">
        <f t="shared" si="29"/>
        <v>0.19433520407503496</v>
      </c>
      <c r="AQ36" s="47">
        <f t="shared" si="30"/>
        <v>7.0171362326676506E-2</v>
      </c>
      <c r="AR36" s="47">
        <f t="shared" si="31"/>
        <v>0</v>
      </c>
      <c r="AS36" s="47">
        <f t="shared" si="32"/>
        <v>1.136748337415886</v>
      </c>
      <c r="AT36" s="47">
        <f t="shared" si="33"/>
        <v>0.90023875843187873</v>
      </c>
      <c r="AU36" s="47">
        <f t="shared" si="34"/>
        <v>0.11078446991327849</v>
      </c>
      <c r="AV36" s="47">
        <f t="shared" si="35"/>
        <v>4.7438121937541398E-2</v>
      </c>
      <c r="AW36" s="47">
        <f t="shared" si="36"/>
        <v>1.0569199290868043E-2</v>
      </c>
      <c r="AX36" s="47">
        <f t="shared" si="37"/>
        <v>3.8163703610591959E-3</v>
      </c>
      <c r="AY36" s="47">
        <f t="shared" si="38"/>
        <v>0</v>
      </c>
      <c r="AZ36" s="47">
        <f t="shared" si="39"/>
        <v>6.1823691589468641E-2</v>
      </c>
      <c r="BA36" s="47">
        <f t="shared" si="40"/>
        <v>4.896077832380985E-2</v>
      </c>
      <c r="BB36" s="23">
        <f>IF(V36&gt;0,J36*DATA!$C$4,0)</f>
        <v>81473.600000000006</v>
      </c>
      <c r="BC36" s="23">
        <f>IF(X36&gt;0,N36*_xlfn.XLOOKUP(Kaišiadorys!O36,DATA!$B$5:$B$6,DATA!$C$5:$C$6,"error",0,1),0)</f>
        <v>37453.550000000003</v>
      </c>
      <c r="BD36" s="23">
        <f>IF(Z36&gt;0,(L36-M36)*DATA!$C$7,"0,00 ")</f>
        <v>9151.4999999999982</v>
      </c>
      <c r="BE36" s="23">
        <f>IF(G36="basement",D36*DATA!$C$8,IF(G36="ground",0,"error"))</f>
        <v>13253.599999999999</v>
      </c>
      <c r="BF36" s="23">
        <f t="shared" si="41"/>
        <v>141332.25</v>
      </c>
      <c r="BG36" s="23">
        <v>1.27</v>
      </c>
      <c r="BH36" s="23">
        <v>1.5365697579326136</v>
      </c>
      <c r="BI36" s="23">
        <v>0.71</v>
      </c>
      <c r="BJ36" s="23">
        <v>0.85</v>
      </c>
      <c r="BK36" s="23">
        <f t="shared" si="42"/>
        <v>0.21120350109409192</v>
      </c>
      <c r="BL36" s="23">
        <f t="shared" si="43"/>
        <v>0.17894736842105263</v>
      </c>
      <c r="BM36" s="5">
        <v>1.1000000000000001</v>
      </c>
      <c r="BN36" s="5">
        <f t="shared" si="44"/>
        <v>0.71</v>
      </c>
      <c r="BO36" s="50"/>
      <c r="BP36" s="48">
        <f t="shared" si="7"/>
        <v>5798.45</v>
      </c>
      <c r="BQ36" s="51">
        <f t="shared" si="8"/>
        <v>5</v>
      </c>
      <c r="BR36" s="47">
        <f t="shared" si="45"/>
        <v>1855.5039999999999</v>
      </c>
      <c r="BS36" s="46">
        <f t="shared" si="9"/>
        <v>17.5</v>
      </c>
      <c r="BT36" s="46">
        <f t="shared" si="46"/>
        <v>4638.76</v>
      </c>
      <c r="BU36" s="46">
        <f t="shared" si="10"/>
        <v>130.17174709</v>
      </c>
      <c r="BV36" s="46">
        <f t="shared" si="11"/>
        <v>74.431955979277902</v>
      </c>
      <c r="BW36" s="46">
        <f t="shared" si="12"/>
        <v>117.75293840578948</v>
      </c>
      <c r="BX36" s="46">
        <f t="shared" si="13"/>
        <v>125.68751209</v>
      </c>
      <c r="BY36" s="46">
        <f t="shared" si="14"/>
        <v>130.17174709</v>
      </c>
      <c r="BZ36" s="46">
        <f t="shared" si="47"/>
        <v>150009.921346516</v>
      </c>
      <c r="CA36" s="46">
        <f t="shared" si="47"/>
        <v>85775.38607051986</v>
      </c>
      <c r="CB36" s="46">
        <f t="shared" si="47"/>
        <v>135698.48621883179</v>
      </c>
      <c r="CC36" s="46">
        <f t="shared" si="47"/>
        <v>144842.28893251601</v>
      </c>
      <c r="CD36" s="46">
        <f t="shared" si="47"/>
        <v>150009.921346516</v>
      </c>
    </row>
    <row r="37" spans="1:82" s="52" customFormat="1" ht="15" customHeight="1" x14ac:dyDescent="0.35">
      <c r="A37" s="39">
        <v>34</v>
      </c>
      <c r="B37" s="40" t="s">
        <v>82</v>
      </c>
      <c r="C37" s="40" t="s">
        <v>124</v>
      </c>
      <c r="D37" s="41">
        <v>223.63</v>
      </c>
      <c r="E37" s="41">
        <f t="shared" si="16"/>
        <v>894.52</v>
      </c>
      <c r="F37" s="41">
        <v>108.4</v>
      </c>
      <c r="G37" s="42" t="s">
        <v>84</v>
      </c>
      <c r="H37" s="43">
        <v>5</v>
      </c>
      <c r="I37" s="44">
        <v>17.5</v>
      </c>
      <c r="J37" s="41">
        <f t="shared" si="17"/>
        <v>1577.5</v>
      </c>
      <c r="K37" s="42" t="s">
        <v>87</v>
      </c>
      <c r="L37" s="44">
        <v>319.5</v>
      </c>
      <c r="M37" s="44">
        <v>319.5</v>
      </c>
      <c r="N37" s="41">
        <v>500.45</v>
      </c>
      <c r="O37" s="45" t="s">
        <v>86</v>
      </c>
      <c r="P37" s="45" t="s">
        <v>87</v>
      </c>
      <c r="Q37" s="45" t="s">
        <v>88</v>
      </c>
      <c r="R37" s="45" t="s">
        <v>89</v>
      </c>
      <c r="S37" s="46">
        <f t="shared" si="18"/>
        <v>166660.36642560203</v>
      </c>
      <c r="T37" s="46">
        <f t="shared" si="0"/>
        <v>186.31262176989003</v>
      </c>
      <c r="U37" s="47">
        <f t="shared" si="19"/>
        <v>166660.36642560203</v>
      </c>
      <c r="V37" s="47">
        <f t="shared" si="1"/>
        <v>0</v>
      </c>
      <c r="W37" s="47">
        <f t="shared" si="20"/>
        <v>150406.00855244414</v>
      </c>
      <c r="X37" s="47">
        <f t="shared" si="2"/>
        <v>16254.357873157889</v>
      </c>
      <c r="Y37" s="48">
        <f t="shared" si="21"/>
        <v>166660.36642560203</v>
      </c>
      <c r="Z37" s="47">
        <f t="shared" si="3"/>
        <v>0</v>
      </c>
      <c r="AA37" s="48">
        <f t="shared" si="22"/>
        <v>166660.36642560203</v>
      </c>
      <c r="AB37" s="47">
        <f t="shared" si="4"/>
        <v>0</v>
      </c>
      <c r="AC37" s="47">
        <f t="shared" si="23"/>
        <v>16254.357873157889</v>
      </c>
      <c r="AD37" s="47">
        <f t="shared" si="24"/>
        <v>150406.00855244414</v>
      </c>
      <c r="AE37" s="47">
        <f t="shared" si="25"/>
        <v>18.171039074763996</v>
      </c>
      <c r="AF37" s="49">
        <f t="shared" si="26"/>
        <v>9.7529834007738847E-2</v>
      </c>
      <c r="AG37" s="47">
        <f>IF(ISBLANK($D37),"",S37*_xlfn.XLOOKUP(Q37,DATA!$B$24:$B$25,DATA!$C$24:$C$25,"error",0,1)/1000)</f>
        <v>66.377490739988772</v>
      </c>
      <c r="AH37" s="47">
        <f>IF(ISBLANK($D37),"",V37*_xlfn.XLOOKUP(Q37,DATA!$B$24:$B$25,DATA!$C$24:$C$25,"error",0,1)/1000)</f>
        <v>0</v>
      </c>
      <c r="AI37" s="47">
        <f>IF(ISBLANK($D37),"",X37*_xlfn.XLOOKUP(Q37,DATA!$B$24:$B$25,DATA!$C$24:$C$25,"error",0,1)/1000)</f>
        <v>6.4737856537213245</v>
      </c>
      <c r="AJ37" s="47">
        <f>IF(ISBLANK($D37),"",Z37*_xlfn.XLOOKUP(Q37,DATA!$B$24:$B$25,DATA!$C$24:$C$25,"error",0,1)/1000)</f>
        <v>0</v>
      </c>
      <c r="AK37" s="47">
        <f>IF(ISBLANK($D37),"",AB37*_xlfn.XLOOKUP(Q37,DATA!$B$24:$B$25,DATA!$C$24:$C$25,"error",0,1)/1000)</f>
        <v>0</v>
      </c>
      <c r="AL37" s="47">
        <f t="shared" si="5"/>
        <v>6.4737856537213245</v>
      </c>
      <c r="AM37" s="47">
        <f t="shared" si="6"/>
        <v>59.90370508626745</v>
      </c>
      <c r="AN37" s="47">
        <f t="shared" si="27"/>
        <v>2.2630837530673498</v>
      </c>
      <c r="AO37" s="47">
        <f t="shared" si="28"/>
        <v>0</v>
      </c>
      <c r="AP37" s="47">
        <f t="shared" si="29"/>
        <v>0.22071818278226915</v>
      </c>
      <c r="AQ37" s="47">
        <f t="shared" si="30"/>
        <v>0</v>
      </c>
      <c r="AR37" s="47">
        <f t="shared" si="31"/>
        <v>0</v>
      </c>
      <c r="AS37" s="47">
        <f t="shared" si="32"/>
        <v>0.22071818278226915</v>
      </c>
      <c r="AT37" s="47">
        <f t="shared" si="33"/>
        <v>2.0423655702850807</v>
      </c>
      <c r="AU37" s="47">
        <f t="shared" si="34"/>
        <v>0.12308106146768465</v>
      </c>
      <c r="AV37" s="47">
        <f t="shared" si="35"/>
        <v>0</v>
      </c>
      <c r="AW37" s="47">
        <f t="shared" si="36"/>
        <v>1.2004075494439579E-2</v>
      </c>
      <c r="AX37" s="47">
        <f t="shared" si="37"/>
        <v>0</v>
      </c>
      <c r="AY37" s="47">
        <f t="shared" si="38"/>
        <v>0</v>
      </c>
      <c r="AZ37" s="47">
        <f t="shared" si="39"/>
        <v>1.2004075494439579E-2</v>
      </c>
      <c r="BA37" s="47">
        <f t="shared" si="40"/>
        <v>0.11107698597324507</v>
      </c>
      <c r="BB37" s="23">
        <f>IF(V37&gt;0,J37*DATA!$C$4,0)</f>
        <v>0</v>
      </c>
      <c r="BC37" s="23">
        <f>IF(X37&gt;0,N37*_xlfn.XLOOKUP(Kaišiadorys!O37,DATA!$B$5:$B$6,DATA!$C$5:$C$6,"error",0,1),0)</f>
        <v>42538.25</v>
      </c>
      <c r="BD37" s="23" t="str">
        <f>IF(Z37&gt;0,(L37-M37)*DATA!$C$7,"0,00 ")</f>
        <v xml:space="preserve">0,00 </v>
      </c>
      <c r="BE37" s="23">
        <f>IF(G37="basement",D37*DATA!$C$8,IF(G37="ground",0,"error"))</f>
        <v>8945.2000000000007</v>
      </c>
      <c r="BF37" s="23">
        <f t="shared" si="41"/>
        <v>51483.45</v>
      </c>
      <c r="BG37" s="23">
        <v>1.27</v>
      </c>
      <c r="BH37" s="23">
        <v>1.1000000000000001</v>
      </c>
      <c r="BI37" s="23">
        <v>2.31</v>
      </c>
      <c r="BJ37" s="23">
        <v>0.85</v>
      </c>
      <c r="BK37" s="23">
        <f t="shared" si="42"/>
        <v>1.27</v>
      </c>
      <c r="BL37" s="23">
        <f t="shared" si="43"/>
        <v>0.17894736842105263</v>
      </c>
      <c r="BM37" s="5">
        <v>1.1000000000000001</v>
      </c>
      <c r="BN37" s="5">
        <f t="shared" si="44"/>
        <v>2.31</v>
      </c>
      <c r="BO37" s="50"/>
      <c r="BP37" s="48">
        <f t="shared" si="7"/>
        <v>3913.5250000000001</v>
      </c>
      <c r="BQ37" s="51">
        <f t="shared" si="8"/>
        <v>5</v>
      </c>
      <c r="BR37" s="47">
        <f t="shared" si="45"/>
        <v>1252.328</v>
      </c>
      <c r="BS37" s="46">
        <f t="shared" si="9"/>
        <v>17.5</v>
      </c>
      <c r="BT37" s="46">
        <f t="shared" si="46"/>
        <v>3130.82</v>
      </c>
      <c r="BU37" s="46">
        <f t="shared" si="10"/>
        <v>144.62024160500002</v>
      </c>
      <c r="BV37" s="46">
        <f t="shared" si="11"/>
        <v>144.62024160500002</v>
      </c>
      <c r="BW37" s="46">
        <f t="shared" si="12"/>
        <v>130.51545344710527</v>
      </c>
      <c r="BX37" s="46">
        <f t="shared" si="13"/>
        <v>144.62024160500002</v>
      </c>
      <c r="BY37" s="46">
        <f t="shared" si="14"/>
        <v>144.62024160500002</v>
      </c>
      <c r="BZ37" s="46">
        <f t="shared" si="47"/>
        <v>166660.36642560203</v>
      </c>
      <c r="CA37" s="46">
        <f t="shared" si="47"/>
        <v>166660.36642560203</v>
      </c>
      <c r="CB37" s="46">
        <f t="shared" si="47"/>
        <v>150406.00855244414</v>
      </c>
      <c r="CC37" s="46">
        <f t="shared" si="47"/>
        <v>166660.36642560203</v>
      </c>
      <c r="CD37" s="46">
        <f t="shared" si="47"/>
        <v>166660.36642560203</v>
      </c>
    </row>
    <row r="38" spans="1:82" s="52" customFormat="1" ht="15" customHeight="1" x14ac:dyDescent="0.35">
      <c r="A38" s="39">
        <v>35</v>
      </c>
      <c r="B38" s="40" t="s">
        <v>82</v>
      </c>
      <c r="C38" s="40" t="s">
        <v>125</v>
      </c>
      <c r="D38" s="41">
        <v>535.9</v>
      </c>
      <c r="E38" s="41">
        <f t="shared" si="16"/>
        <v>2143.6000000000004</v>
      </c>
      <c r="F38" s="41">
        <v>106.4</v>
      </c>
      <c r="G38" s="42" t="s">
        <v>84</v>
      </c>
      <c r="H38" s="43">
        <v>5</v>
      </c>
      <c r="I38" s="44">
        <v>17.5</v>
      </c>
      <c r="J38" s="41">
        <f t="shared" si="17"/>
        <v>1545.5</v>
      </c>
      <c r="K38" s="42" t="s">
        <v>85</v>
      </c>
      <c r="L38" s="44">
        <v>316.5</v>
      </c>
      <c r="M38" s="44">
        <v>221.5</v>
      </c>
      <c r="N38" s="41">
        <v>535.9</v>
      </c>
      <c r="O38" s="45" t="s">
        <v>86</v>
      </c>
      <c r="P38" s="45" t="s">
        <v>87</v>
      </c>
      <c r="Q38" s="45" t="s">
        <v>88</v>
      </c>
      <c r="R38" s="45" t="s">
        <v>89</v>
      </c>
      <c r="S38" s="46">
        <f t="shared" si="18"/>
        <v>202979.27511722004</v>
      </c>
      <c r="T38" s="46">
        <f t="shared" si="0"/>
        <v>94.690835565040118</v>
      </c>
      <c r="U38" s="47">
        <f t="shared" si="19"/>
        <v>123777.65855076924</v>
      </c>
      <c r="V38" s="47">
        <f t="shared" si="1"/>
        <v>79201.616566450801</v>
      </c>
      <c r="W38" s="47">
        <f t="shared" si="20"/>
        <v>185573.51952879893</v>
      </c>
      <c r="X38" s="47">
        <f t="shared" si="2"/>
        <v>17405.755588421103</v>
      </c>
      <c r="Y38" s="48">
        <f t="shared" si="21"/>
        <v>194932.64211722004</v>
      </c>
      <c r="Z38" s="47">
        <f t="shared" si="3"/>
        <v>8046.6330000000016</v>
      </c>
      <c r="AA38" s="48">
        <f t="shared" si="22"/>
        <v>202979.27511722004</v>
      </c>
      <c r="AB38" s="47">
        <f t="shared" si="4"/>
        <v>0</v>
      </c>
      <c r="AC38" s="47">
        <f t="shared" si="23"/>
        <v>104654.00515487191</v>
      </c>
      <c r="AD38" s="47">
        <f t="shared" si="24"/>
        <v>98325.269962348131</v>
      </c>
      <c r="AE38" s="47">
        <f t="shared" si="25"/>
        <v>48.82161091382342</v>
      </c>
      <c r="AF38" s="49">
        <f t="shared" si="26"/>
        <v>0.51558960930584896</v>
      </c>
      <c r="AG38" s="47">
        <f>IF(ISBLANK($D38),"",S38*_xlfn.XLOOKUP(Q38,DATA!$B$24:$B$25,DATA!$C$24:$C$25,"error",0,1)/1000)</f>
        <v>80.842585693686402</v>
      </c>
      <c r="AH38" s="47">
        <f>IF(ISBLANK($D38),"",V38*_xlfn.XLOOKUP(Q38,DATA!$B$24:$B$25,DATA!$C$24:$C$25,"error",0,1)/1000)</f>
        <v>31.544419846086029</v>
      </c>
      <c r="AI38" s="47">
        <f>IF(ISBLANK($D38),"",X38*_xlfn.XLOOKUP(Q38,DATA!$B$24:$B$25,DATA!$C$24:$C$25,"error",0,1)/1000)</f>
        <v>6.9323643357563576</v>
      </c>
      <c r="AJ38" s="47">
        <f>IF(ISBLANK($D38),"",Z38*_xlfn.XLOOKUP(Q38,DATA!$B$24:$B$25,DATA!$C$24:$C$25,"error",0,1)/1000)</f>
        <v>3.2048129912400007</v>
      </c>
      <c r="AK38" s="47">
        <f>IF(ISBLANK($D38),"",AB38*_xlfn.XLOOKUP(Q38,DATA!$B$24:$B$25,DATA!$C$24:$C$25,"error",0,1)/1000)</f>
        <v>0</v>
      </c>
      <c r="AL38" s="47">
        <f t="shared" si="5"/>
        <v>41.681597173082395</v>
      </c>
      <c r="AM38" s="47">
        <f t="shared" si="6"/>
        <v>39.160988520604008</v>
      </c>
      <c r="AN38" s="47">
        <f t="shared" si="27"/>
        <v>2.7562587889318513</v>
      </c>
      <c r="AO38" s="47">
        <f t="shared" si="28"/>
        <v>1.075480004708967</v>
      </c>
      <c r="AP38" s="47">
        <f t="shared" si="29"/>
        <v>0.23635303057851614</v>
      </c>
      <c r="AQ38" s="47">
        <f t="shared" si="30"/>
        <v>0.10926535684370232</v>
      </c>
      <c r="AR38" s="47">
        <f t="shared" si="31"/>
        <v>0</v>
      </c>
      <c r="AS38" s="47">
        <f t="shared" si="32"/>
        <v>1.4210983921311857</v>
      </c>
      <c r="AT38" s="47">
        <f t="shared" si="33"/>
        <v>1.3351603968006656</v>
      </c>
      <c r="AU38" s="47">
        <f t="shared" si="34"/>
        <v>0.14990309437799729</v>
      </c>
      <c r="AV38" s="47">
        <f t="shared" si="35"/>
        <v>5.8491525285989179E-2</v>
      </c>
      <c r="AW38" s="47">
        <f t="shared" si="36"/>
        <v>1.2854399155700254E-2</v>
      </c>
      <c r="AX38" s="47">
        <f t="shared" si="37"/>
        <v>5.9425534224000036E-3</v>
      </c>
      <c r="AY38" s="47">
        <f t="shared" si="38"/>
        <v>0</v>
      </c>
      <c r="AZ38" s="47">
        <f t="shared" si="39"/>
        <v>7.7288477864089433E-2</v>
      </c>
      <c r="BA38" s="47">
        <f t="shared" si="40"/>
        <v>7.2614616513907854E-2</v>
      </c>
      <c r="BB38" s="23">
        <f>IF(V38&gt;0,J38*DATA!$C$4,0)</f>
        <v>100457.5</v>
      </c>
      <c r="BC38" s="23">
        <f>IF(X38&gt;0,N38*_xlfn.XLOOKUP(Kaišiadorys!O38,DATA!$B$5:$B$6,DATA!$C$5:$C$6,"error",0,1),0)</f>
        <v>45551.5</v>
      </c>
      <c r="BD38" s="23">
        <f>IF(Z38&gt;0,(L38-M38)*DATA!$C$7,"0,00 ")</f>
        <v>14250</v>
      </c>
      <c r="BE38" s="23">
        <f>IF(G38="basement",D38*DATA!$C$8,IF(G38="ground",0,"error"))</f>
        <v>21436</v>
      </c>
      <c r="BF38" s="23">
        <f t="shared" si="41"/>
        <v>181695</v>
      </c>
      <c r="BG38" s="23">
        <v>1.27</v>
      </c>
      <c r="BH38" s="23">
        <v>1.6252764612954185</v>
      </c>
      <c r="BI38" s="23">
        <v>0.87</v>
      </c>
      <c r="BJ38" s="23">
        <v>0.85</v>
      </c>
      <c r="BK38" s="23">
        <f t="shared" si="42"/>
        <v>0.21120350109409192</v>
      </c>
      <c r="BL38" s="23">
        <f t="shared" si="43"/>
        <v>0.17894736842105263</v>
      </c>
      <c r="BM38" s="5">
        <v>1.1000000000000001</v>
      </c>
      <c r="BN38" s="5">
        <f t="shared" si="44"/>
        <v>0.87</v>
      </c>
      <c r="BO38" s="50"/>
      <c r="BP38" s="48">
        <f t="shared" si="7"/>
        <v>9378.25</v>
      </c>
      <c r="BQ38" s="51">
        <f t="shared" si="8"/>
        <v>5</v>
      </c>
      <c r="BR38" s="47">
        <f t="shared" si="45"/>
        <v>3001.04</v>
      </c>
      <c r="BS38" s="46">
        <f t="shared" si="9"/>
        <v>17.5</v>
      </c>
      <c r="BT38" s="46">
        <f t="shared" si="46"/>
        <v>7502.6</v>
      </c>
      <c r="BU38" s="46">
        <f t="shared" si="10"/>
        <v>176.13612905000002</v>
      </c>
      <c r="BV38" s="46">
        <f t="shared" si="11"/>
        <v>107.40858950951859</v>
      </c>
      <c r="BW38" s="46">
        <f t="shared" si="12"/>
        <v>161.03221062894735</v>
      </c>
      <c r="BX38" s="46">
        <f t="shared" si="13"/>
        <v>169.15362905000001</v>
      </c>
      <c r="BY38" s="46">
        <f t="shared" si="14"/>
        <v>176.13612905000002</v>
      </c>
      <c r="BZ38" s="46">
        <f t="shared" si="47"/>
        <v>202979.27511722004</v>
      </c>
      <c r="CA38" s="46">
        <f t="shared" si="47"/>
        <v>123777.65855076924</v>
      </c>
      <c r="CB38" s="46">
        <f t="shared" si="47"/>
        <v>185573.51952879893</v>
      </c>
      <c r="CC38" s="46">
        <f t="shared" si="47"/>
        <v>194932.64211722004</v>
      </c>
      <c r="CD38" s="46">
        <f t="shared" si="47"/>
        <v>202979.27511722004</v>
      </c>
    </row>
    <row r="39" spans="1:82" s="52" customFormat="1" ht="15" customHeight="1" x14ac:dyDescent="0.35">
      <c r="A39" s="39">
        <v>36</v>
      </c>
      <c r="B39" s="40" t="s">
        <v>82</v>
      </c>
      <c r="C39" s="40" t="s">
        <v>126</v>
      </c>
      <c r="D39" s="41">
        <v>642.9</v>
      </c>
      <c r="E39" s="41">
        <f t="shared" si="16"/>
        <v>2571.6000000000004</v>
      </c>
      <c r="F39" s="41">
        <v>111.2</v>
      </c>
      <c r="G39" s="42" t="s">
        <v>91</v>
      </c>
      <c r="H39" s="43">
        <v>5</v>
      </c>
      <c r="I39" s="44">
        <v>17.5</v>
      </c>
      <c r="J39" s="41">
        <f t="shared" si="17"/>
        <v>1634.6</v>
      </c>
      <c r="K39" s="42" t="s">
        <v>85</v>
      </c>
      <c r="L39" s="44">
        <v>311.39999999999998</v>
      </c>
      <c r="M39" s="44">
        <v>280.3</v>
      </c>
      <c r="N39" s="41">
        <v>642.9</v>
      </c>
      <c r="O39" s="45" t="s">
        <v>86</v>
      </c>
      <c r="P39" s="45" t="s">
        <v>87</v>
      </c>
      <c r="Q39" s="45" t="s">
        <v>88</v>
      </c>
      <c r="R39" s="45" t="s">
        <v>89</v>
      </c>
      <c r="S39" s="46">
        <f t="shared" si="18"/>
        <v>219360.61864542001</v>
      </c>
      <c r="T39" s="46">
        <f t="shared" si="0"/>
        <v>85.301220502963133</v>
      </c>
      <c r="U39" s="47">
        <f t="shared" si="19"/>
        <v>135592.93023421301</v>
      </c>
      <c r="V39" s="47">
        <f t="shared" si="1"/>
        <v>83767.688411206997</v>
      </c>
      <c r="W39" s="47">
        <f t="shared" si="20"/>
        <v>198479.55824647268</v>
      </c>
      <c r="X39" s="47">
        <f t="shared" si="2"/>
        <v>20881.060398947331</v>
      </c>
      <c r="Y39" s="48">
        <f t="shared" si="21"/>
        <v>216726.40510541998</v>
      </c>
      <c r="Z39" s="47">
        <f t="shared" si="3"/>
        <v>2634.2135400000261</v>
      </c>
      <c r="AA39" s="48">
        <f t="shared" si="22"/>
        <v>219360.61864542001</v>
      </c>
      <c r="AB39" s="47">
        <f t="shared" si="4"/>
        <v>0</v>
      </c>
      <c r="AC39" s="47">
        <f t="shared" si="23"/>
        <v>107282.96235015435</v>
      </c>
      <c r="AD39" s="47">
        <f t="shared" si="24"/>
        <v>112077.65629526565</v>
      </c>
      <c r="AE39" s="47">
        <f t="shared" si="25"/>
        <v>41.718370800339997</v>
      </c>
      <c r="AF39" s="49">
        <f t="shared" si="26"/>
        <v>0.48907120618386479</v>
      </c>
      <c r="AG39" s="47">
        <f>IF(ISBLANK($D39),"",S39*_xlfn.XLOOKUP(Q39,DATA!$B$24:$B$25,DATA!$C$24:$C$25,"error",0,1)/1000)</f>
        <v>87.366947194097889</v>
      </c>
      <c r="AH39" s="47">
        <f>IF(ISBLANK($D39),"",V39*_xlfn.XLOOKUP(Q39,DATA!$B$24:$B$25,DATA!$C$24:$C$25,"error",0,1)/1000)</f>
        <v>33.362994940415525</v>
      </c>
      <c r="AI39" s="47">
        <f>IF(ISBLANK($D39),"",X39*_xlfn.XLOOKUP(Q39,DATA!$B$24:$B$25,DATA!$C$24:$C$25,"error",0,1)/1000)</f>
        <v>8.316508735692743</v>
      </c>
      <c r="AJ39" s="47">
        <f>IF(ISBLANK($D39),"",Z39*_xlfn.XLOOKUP(Q39,DATA!$B$24:$B$25,DATA!$C$24:$C$25,"error",0,1)/1000)</f>
        <v>1.0491545687112105</v>
      </c>
      <c r="AK39" s="47">
        <f>IF(ISBLANK($D39),"",AB39*_xlfn.XLOOKUP(Q39,DATA!$B$24:$B$25,DATA!$C$24:$C$25,"error",0,1)/1000)</f>
        <v>0</v>
      </c>
      <c r="AL39" s="47">
        <f t="shared" si="5"/>
        <v>42.728658244819478</v>
      </c>
      <c r="AM39" s="47">
        <f t="shared" si="6"/>
        <v>44.638288949278412</v>
      </c>
      <c r="AN39" s="47">
        <f t="shared" si="27"/>
        <v>2.9787013119334649</v>
      </c>
      <c r="AO39" s="47">
        <f t="shared" si="28"/>
        <v>1.1374827665462806</v>
      </c>
      <c r="AP39" s="47">
        <f t="shared" si="29"/>
        <v>0.28354424959680408</v>
      </c>
      <c r="AQ39" s="47">
        <f t="shared" si="30"/>
        <v>3.5770027345675526E-2</v>
      </c>
      <c r="AR39" s="47">
        <f t="shared" si="31"/>
        <v>0</v>
      </c>
      <c r="AS39" s="47">
        <f t="shared" si="32"/>
        <v>1.4567970434887603</v>
      </c>
      <c r="AT39" s="47">
        <f t="shared" si="33"/>
        <v>1.5219042684447046</v>
      </c>
      <c r="AU39" s="47">
        <f t="shared" si="34"/>
        <v>0.16200095059276626</v>
      </c>
      <c r="AV39" s="47">
        <f t="shared" si="35"/>
        <v>6.1863634572939412E-2</v>
      </c>
      <c r="AW39" s="47">
        <f t="shared" si="36"/>
        <v>1.5420961405485451E-2</v>
      </c>
      <c r="AX39" s="47">
        <f t="shared" si="37"/>
        <v>1.9454043309120202E-3</v>
      </c>
      <c r="AY39" s="47">
        <f t="shared" si="38"/>
        <v>0</v>
      </c>
      <c r="AZ39" s="47">
        <f t="shared" si="39"/>
        <v>7.9230000309336884E-2</v>
      </c>
      <c r="BA39" s="47">
        <f t="shared" si="40"/>
        <v>8.2770950283429373E-2</v>
      </c>
      <c r="BB39" s="23">
        <f>IF(V39&gt;0,J39*DATA!$C$4,0)</f>
        <v>106249</v>
      </c>
      <c r="BC39" s="23">
        <f>IF(X39&gt;0,N39*_xlfn.XLOOKUP(Kaišiadorys!O39,DATA!$B$5:$B$6,DATA!$C$5:$C$6,"error",0,1),0)</f>
        <v>54646.5</v>
      </c>
      <c r="BD39" s="23">
        <f>IF(Z39&gt;0,(L39-M39)*DATA!$C$7,"0,00 ")</f>
        <v>4664.9999999999945</v>
      </c>
      <c r="BE39" s="23">
        <f>IF(G39="basement",D39*DATA!$C$8,IF(G39="ground",0,"error"))</f>
        <v>0</v>
      </c>
      <c r="BF39" s="23">
        <f t="shared" si="41"/>
        <v>165560.5</v>
      </c>
      <c r="BG39" s="23">
        <v>1.27</v>
      </c>
      <c r="BH39" s="23">
        <v>1.2747752087347461</v>
      </c>
      <c r="BI39" s="23">
        <v>0.87</v>
      </c>
      <c r="BJ39" s="23">
        <v>0.85</v>
      </c>
      <c r="BK39" s="23">
        <f t="shared" si="42"/>
        <v>0.21120350109409192</v>
      </c>
      <c r="BL39" s="23">
        <f t="shared" si="43"/>
        <v>0.17894736842105263</v>
      </c>
      <c r="BM39" s="5">
        <v>1.1000000000000001</v>
      </c>
      <c r="BN39" s="5">
        <f t="shared" si="44"/>
        <v>0.87</v>
      </c>
      <c r="BO39" s="50"/>
      <c r="BP39" s="48">
        <f t="shared" si="7"/>
        <v>11250.75</v>
      </c>
      <c r="BQ39" s="51">
        <f t="shared" si="8"/>
        <v>5</v>
      </c>
      <c r="BR39" s="47">
        <f t="shared" si="45"/>
        <v>3600.2400000000002</v>
      </c>
      <c r="BS39" s="46">
        <f t="shared" si="9"/>
        <v>17.5</v>
      </c>
      <c r="BT39" s="46">
        <f t="shared" si="46"/>
        <v>9000.6</v>
      </c>
      <c r="BU39" s="46">
        <f t="shared" si="10"/>
        <v>190.35110954999999</v>
      </c>
      <c r="BV39" s="46">
        <f t="shared" si="11"/>
        <v>117.6613417513129</v>
      </c>
      <c r="BW39" s="46">
        <f t="shared" si="12"/>
        <v>172.23148060263159</v>
      </c>
      <c r="BX39" s="46">
        <f t="shared" si="13"/>
        <v>188.06525954999998</v>
      </c>
      <c r="BY39" s="46">
        <f t="shared" si="14"/>
        <v>190.35110954999999</v>
      </c>
      <c r="BZ39" s="46">
        <f t="shared" si="47"/>
        <v>219360.61864542001</v>
      </c>
      <c r="CA39" s="46">
        <f t="shared" si="47"/>
        <v>135592.93023421301</v>
      </c>
      <c r="CB39" s="46">
        <f t="shared" si="47"/>
        <v>198479.55824647268</v>
      </c>
      <c r="CC39" s="46">
        <f t="shared" si="47"/>
        <v>216726.40510541998</v>
      </c>
      <c r="CD39" s="46">
        <f t="shared" si="47"/>
        <v>219360.61864542001</v>
      </c>
    </row>
    <row r="40" spans="1:82" s="52" customFormat="1" ht="15" customHeight="1" x14ac:dyDescent="0.35">
      <c r="A40" s="39">
        <v>37</v>
      </c>
      <c r="B40" s="40" t="s">
        <v>82</v>
      </c>
      <c r="C40" s="40" t="s">
        <v>127</v>
      </c>
      <c r="D40" s="41">
        <v>355.91</v>
      </c>
      <c r="E40" s="41">
        <f t="shared" si="16"/>
        <v>1423.64</v>
      </c>
      <c r="F40" s="41">
        <v>109</v>
      </c>
      <c r="G40" s="42" t="s">
        <v>84</v>
      </c>
      <c r="H40" s="43">
        <v>5</v>
      </c>
      <c r="I40" s="44">
        <v>17.5</v>
      </c>
      <c r="J40" s="41">
        <f t="shared" si="17"/>
        <v>1605.1</v>
      </c>
      <c r="K40" s="42" t="s">
        <v>85</v>
      </c>
      <c r="L40" s="44">
        <v>302.39999999999998</v>
      </c>
      <c r="M40" s="44">
        <v>272.2</v>
      </c>
      <c r="N40" s="41">
        <v>523.20000000000005</v>
      </c>
      <c r="O40" s="45" t="s">
        <v>86</v>
      </c>
      <c r="P40" s="45" t="s">
        <v>87</v>
      </c>
      <c r="Q40" s="45" t="s">
        <v>88</v>
      </c>
      <c r="R40" s="45" t="s">
        <v>89</v>
      </c>
      <c r="S40" s="46">
        <f t="shared" si="18"/>
        <v>178210.34242047401</v>
      </c>
      <c r="T40" s="46">
        <f t="shared" si="0"/>
        <v>125.17935884105111</v>
      </c>
      <c r="U40" s="47">
        <f t="shared" si="19"/>
        <v>95954.428638002253</v>
      </c>
      <c r="V40" s="47">
        <f t="shared" si="1"/>
        <v>82255.913782471762</v>
      </c>
      <c r="W40" s="47">
        <f t="shared" si="20"/>
        <v>161217.07628152665</v>
      </c>
      <c r="X40" s="47">
        <f t="shared" si="2"/>
        <v>16993.266138947365</v>
      </c>
      <c r="Y40" s="48">
        <f t="shared" si="21"/>
        <v>175652.36014047399</v>
      </c>
      <c r="Z40" s="47">
        <f t="shared" si="3"/>
        <v>2557.9822800000256</v>
      </c>
      <c r="AA40" s="48">
        <f t="shared" si="22"/>
        <v>178210.34242047401</v>
      </c>
      <c r="AB40" s="47">
        <f t="shared" si="4"/>
        <v>0</v>
      </c>
      <c r="AC40" s="47">
        <f t="shared" si="23"/>
        <v>101807.16220141915</v>
      </c>
      <c r="AD40" s="47">
        <f t="shared" si="24"/>
        <v>76403.180219054862</v>
      </c>
      <c r="AE40" s="47">
        <f t="shared" si="25"/>
        <v>71.511872524949524</v>
      </c>
      <c r="AF40" s="49">
        <f t="shared" si="26"/>
        <v>0.5712752740310254</v>
      </c>
      <c r="AG40" s="47">
        <f>IF(ISBLANK($D40),"",S40*_xlfn.XLOOKUP(Q40,DATA!$B$24:$B$25,DATA!$C$24:$C$25,"error",0,1)/1000)</f>
        <v>70.977615179226405</v>
      </c>
      <c r="AH40" s="47">
        <f>IF(ISBLANK($D40),"",V40*_xlfn.XLOOKUP(Q40,DATA!$B$24:$B$25,DATA!$C$24:$C$25,"error",0,1)/1000)</f>
        <v>32.760885341282851</v>
      </c>
      <c r="AI40" s="47">
        <f>IF(ISBLANK($D40),"",X40*_xlfn.XLOOKUP(Q40,DATA!$B$24:$B$25,DATA!$C$24:$C$25,"error",0,1)/1000)</f>
        <v>6.768078037819957</v>
      </c>
      <c r="AJ40" s="47">
        <f>IF(ISBLANK($D40),"",Z40*_xlfn.XLOOKUP(Q40,DATA!$B$24:$B$25,DATA!$C$24:$C$25,"error",0,1)/1000)</f>
        <v>1.0187931824784102</v>
      </c>
      <c r="AK40" s="47">
        <f>IF(ISBLANK($D40),"",AB40*_xlfn.XLOOKUP(Q40,DATA!$B$24:$B$25,DATA!$C$24:$C$25,"error",0,1)/1000)</f>
        <v>0</v>
      </c>
      <c r="AL40" s="47">
        <f t="shared" si="5"/>
        <v>40.547756561581217</v>
      </c>
      <c r="AM40" s="47">
        <f t="shared" si="6"/>
        <v>30.429858617645188</v>
      </c>
      <c r="AN40" s="47">
        <f t="shared" si="27"/>
        <v>2.4199210598782708</v>
      </c>
      <c r="AO40" s="47">
        <f t="shared" si="28"/>
        <v>1.116954354939089</v>
      </c>
      <c r="AP40" s="47">
        <f t="shared" si="29"/>
        <v>0.23075182981653156</v>
      </c>
      <c r="AQ40" s="47">
        <f t="shared" si="30"/>
        <v>3.4734881859787813E-2</v>
      </c>
      <c r="AR40" s="47">
        <f t="shared" si="31"/>
        <v>0</v>
      </c>
      <c r="AS40" s="47">
        <f t="shared" si="32"/>
        <v>1.3824410666154083</v>
      </c>
      <c r="AT40" s="47">
        <f t="shared" si="33"/>
        <v>1.0374799932628624</v>
      </c>
      <c r="AU40" s="47">
        <f t="shared" si="34"/>
        <v>0.13161088373955468</v>
      </c>
      <c r="AV40" s="47">
        <f t="shared" si="35"/>
        <v>6.0747167412838025E-2</v>
      </c>
      <c r="AW40" s="47">
        <f t="shared" si="36"/>
        <v>1.2549769804557477E-2</v>
      </c>
      <c r="AX40" s="47">
        <f t="shared" si="37"/>
        <v>1.8891064563840195E-3</v>
      </c>
      <c r="AY40" s="47">
        <f t="shared" si="38"/>
        <v>0</v>
      </c>
      <c r="AZ40" s="47">
        <f t="shared" si="39"/>
        <v>7.5186043673779526E-2</v>
      </c>
      <c r="BA40" s="47">
        <f t="shared" si="40"/>
        <v>5.6424840065775153E-2</v>
      </c>
      <c r="BB40" s="23">
        <f>IF(V40&gt;0,J40*DATA!$C$4,0)</f>
        <v>104331.5</v>
      </c>
      <c r="BC40" s="23">
        <f>IF(X40&gt;0,N40*_xlfn.XLOOKUP(Kaišiadorys!O40,DATA!$B$5:$B$6,DATA!$C$5:$C$6,"error",0,1),0)</f>
        <v>44472.000000000007</v>
      </c>
      <c r="BD40" s="23">
        <f>IF(Z40&gt;0,(L40-M40)*DATA!$C$7,"0,00 ")</f>
        <v>4529.9999999999982</v>
      </c>
      <c r="BE40" s="23">
        <f>IF(G40="basement",D40*DATA!$C$8,IF(G40="ground",0,"error"))</f>
        <v>14236.400000000001</v>
      </c>
      <c r="BF40" s="23">
        <f t="shared" si="41"/>
        <v>167569.9</v>
      </c>
      <c r="BG40" s="23">
        <v>1.27</v>
      </c>
      <c r="BH40" s="23">
        <v>1.2747685185185187</v>
      </c>
      <c r="BI40" s="23">
        <v>0.71</v>
      </c>
      <c r="BJ40" s="23">
        <v>0.85</v>
      </c>
      <c r="BK40" s="23">
        <f t="shared" si="42"/>
        <v>0.21120350109409192</v>
      </c>
      <c r="BL40" s="23">
        <f t="shared" si="43"/>
        <v>0.17894736842105263</v>
      </c>
      <c r="BM40" s="5">
        <v>1.1000000000000001</v>
      </c>
      <c r="BN40" s="5">
        <f t="shared" si="44"/>
        <v>0.71</v>
      </c>
      <c r="BO40" s="50"/>
      <c r="BP40" s="48">
        <f t="shared" si="7"/>
        <v>6228.4250000000002</v>
      </c>
      <c r="BQ40" s="51">
        <f t="shared" si="8"/>
        <v>5</v>
      </c>
      <c r="BR40" s="47">
        <f t="shared" si="45"/>
        <v>1993.096</v>
      </c>
      <c r="BS40" s="46">
        <f t="shared" si="9"/>
        <v>17.5</v>
      </c>
      <c r="BT40" s="46">
        <f t="shared" si="46"/>
        <v>4982.7400000000007</v>
      </c>
      <c r="BU40" s="46">
        <f t="shared" si="10"/>
        <v>154.642782385</v>
      </c>
      <c r="BV40" s="46">
        <f t="shared" si="11"/>
        <v>83.264863448457348</v>
      </c>
      <c r="BW40" s="46">
        <f t="shared" si="12"/>
        <v>139.89680343763158</v>
      </c>
      <c r="BX40" s="46">
        <f t="shared" si="13"/>
        <v>152.42308238499999</v>
      </c>
      <c r="BY40" s="46">
        <f t="shared" si="14"/>
        <v>154.642782385</v>
      </c>
      <c r="BZ40" s="46">
        <f t="shared" si="47"/>
        <v>178210.34242047401</v>
      </c>
      <c r="CA40" s="46">
        <f t="shared" si="47"/>
        <v>95954.428638002253</v>
      </c>
      <c r="CB40" s="46">
        <f t="shared" si="47"/>
        <v>161217.07628152665</v>
      </c>
      <c r="CC40" s="46">
        <f t="shared" si="47"/>
        <v>175652.36014047399</v>
      </c>
      <c r="CD40" s="46">
        <f t="shared" si="47"/>
        <v>178210.34242047401</v>
      </c>
    </row>
    <row r="41" spans="1:82" s="52" customFormat="1" ht="15" customHeight="1" x14ac:dyDescent="0.35">
      <c r="A41" s="39">
        <v>38</v>
      </c>
      <c r="B41" s="40" t="s">
        <v>82</v>
      </c>
      <c r="C41" s="40" t="s">
        <v>128</v>
      </c>
      <c r="D41" s="41">
        <v>518.6</v>
      </c>
      <c r="E41" s="41">
        <f t="shared" si="16"/>
        <v>2074.4</v>
      </c>
      <c r="F41" s="41">
        <v>106.2</v>
      </c>
      <c r="G41" s="42" t="s">
        <v>84</v>
      </c>
      <c r="H41" s="43">
        <v>5</v>
      </c>
      <c r="I41" s="44">
        <v>17.5</v>
      </c>
      <c r="J41" s="41">
        <f t="shared" si="17"/>
        <v>1579.7</v>
      </c>
      <c r="K41" s="42" t="s">
        <v>85</v>
      </c>
      <c r="L41" s="44">
        <v>278.8</v>
      </c>
      <c r="M41" s="44">
        <v>278.8</v>
      </c>
      <c r="N41" s="41">
        <v>518.6</v>
      </c>
      <c r="O41" s="45" t="s">
        <v>86</v>
      </c>
      <c r="P41" s="45" t="s">
        <v>87</v>
      </c>
      <c r="Q41" s="45" t="s">
        <v>88</v>
      </c>
      <c r="R41" s="45" t="s">
        <v>89</v>
      </c>
      <c r="S41" s="46">
        <f t="shared" si="18"/>
        <v>192345.65122108004</v>
      </c>
      <c r="T41" s="46">
        <f t="shared" si="0"/>
        <v>92.723511001291953</v>
      </c>
      <c r="U41" s="47">
        <f t="shared" si="19"/>
        <v>111391.40101724808</v>
      </c>
      <c r="V41" s="47">
        <f t="shared" si="1"/>
        <v>80954.250203831965</v>
      </c>
      <c r="W41" s="47">
        <f t="shared" si="20"/>
        <v>175501.79070950107</v>
      </c>
      <c r="X41" s="47">
        <f t="shared" si="2"/>
        <v>16843.860511578969</v>
      </c>
      <c r="Y41" s="48">
        <f t="shared" si="21"/>
        <v>192345.65122108004</v>
      </c>
      <c r="Z41" s="47">
        <f t="shared" si="3"/>
        <v>0</v>
      </c>
      <c r="AA41" s="48">
        <f t="shared" si="22"/>
        <v>192345.65122108004</v>
      </c>
      <c r="AB41" s="47">
        <f t="shared" si="4"/>
        <v>0</v>
      </c>
      <c r="AC41" s="47">
        <f t="shared" si="23"/>
        <v>97798.110715410934</v>
      </c>
      <c r="AD41" s="47">
        <f t="shared" si="24"/>
        <v>94547.540505669109</v>
      </c>
      <c r="AE41" s="47">
        <f t="shared" si="25"/>
        <v>47.145251983904231</v>
      </c>
      <c r="AF41" s="49">
        <f t="shared" si="26"/>
        <v>0.50844981466725669</v>
      </c>
      <c r="AG41" s="47">
        <f>IF(ISBLANK($D41),"",S41*_xlfn.XLOOKUP(Q41,DATA!$B$24:$B$25,DATA!$C$24:$C$25,"error",0,1)/1000)</f>
        <v>76.607425968331768</v>
      </c>
      <c r="AH41" s="47">
        <f>IF(ISBLANK($D41),"",V41*_xlfn.XLOOKUP(Q41,DATA!$B$24:$B$25,DATA!$C$24:$C$25,"error",0,1)/1000)</f>
        <v>32.2424587711822</v>
      </c>
      <c r="AI41" s="47">
        <f>IF(ISBLANK($D41),"",X41*_xlfn.XLOOKUP(Q41,DATA!$B$24:$B$25,DATA!$C$24:$C$25,"error",0,1)/1000)</f>
        <v>6.708572764551672</v>
      </c>
      <c r="AJ41" s="47">
        <f>IF(ISBLANK($D41),"",Z41*_xlfn.XLOOKUP(Q41,DATA!$B$24:$B$25,DATA!$C$24:$C$25,"error",0,1)/1000)</f>
        <v>0</v>
      </c>
      <c r="AK41" s="47">
        <f>IF(ISBLANK($D41),"",AB41*_xlfn.XLOOKUP(Q41,DATA!$B$24:$B$25,DATA!$C$24:$C$25,"error",0,1)/1000)</f>
        <v>0</v>
      </c>
      <c r="AL41" s="47">
        <f t="shared" si="5"/>
        <v>38.951031535733875</v>
      </c>
      <c r="AM41" s="47">
        <f t="shared" si="6"/>
        <v>37.656394432597892</v>
      </c>
      <c r="AN41" s="47">
        <f t="shared" si="27"/>
        <v>2.6118646417707394</v>
      </c>
      <c r="AO41" s="47">
        <f t="shared" si="28"/>
        <v>1.0992790446061176</v>
      </c>
      <c r="AP41" s="47">
        <f t="shared" si="29"/>
        <v>0.22872304843817556</v>
      </c>
      <c r="AQ41" s="47">
        <f t="shared" si="30"/>
        <v>0</v>
      </c>
      <c r="AR41" s="47">
        <f t="shared" si="31"/>
        <v>0</v>
      </c>
      <c r="AS41" s="47">
        <f t="shared" si="32"/>
        <v>1.3280020930442933</v>
      </c>
      <c r="AT41" s="47">
        <f t="shared" si="33"/>
        <v>1.2838625487264461</v>
      </c>
      <c r="AU41" s="47">
        <f t="shared" si="34"/>
        <v>0.14205001122178509</v>
      </c>
      <c r="AV41" s="47">
        <f t="shared" si="35"/>
        <v>5.9785870264818554E-2</v>
      </c>
      <c r="AW41" s="47">
        <f t="shared" si="36"/>
        <v>1.243943161437981E-2</v>
      </c>
      <c r="AX41" s="47">
        <f t="shared" si="37"/>
        <v>0</v>
      </c>
      <c r="AY41" s="47">
        <f t="shared" si="38"/>
        <v>0</v>
      </c>
      <c r="AZ41" s="47">
        <f t="shared" si="39"/>
        <v>7.2225301879198373E-2</v>
      </c>
      <c r="BA41" s="47">
        <f t="shared" si="40"/>
        <v>6.9824709342586722E-2</v>
      </c>
      <c r="BB41" s="23">
        <f>IF(V41&gt;0,J41*DATA!$C$4,0)</f>
        <v>102680.5</v>
      </c>
      <c r="BC41" s="23">
        <f>IF(X41&gt;0,N41*_xlfn.XLOOKUP(Kaišiadorys!O41,DATA!$B$5:$B$6,DATA!$C$5:$C$6,"error",0,1),0)</f>
        <v>44081</v>
      </c>
      <c r="BD41" s="23" t="str">
        <f>IF(Z41&gt;0,(L41-M41)*DATA!$C$7,"0,00 ")</f>
        <v xml:space="preserve">0,00 </v>
      </c>
      <c r="BE41" s="23">
        <f>IF(G41="basement",D41*DATA!$C$8,IF(G41="ground",0,"error"))</f>
        <v>20744</v>
      </c>
      <c r="BF41" s="23">
        <f t="shared" si="41"/>
        <v>167505.5</v>
      </c>
      <c r="BG41" s="23">
        <v>1.27</v>
      </c>
      <c r="BH41" s="23">
        <v>1.1000000000000001</v>
      </c>
      <c r="BI41" s="23">
        <v>0.87</v>
      </c>
      <c r="BJ41" s="23">
        <v>0.85</v>
      </c>
      <c r="BK41" s="23">
        <f t="shared" si="42"/>
        <v>0.21120350109409192</v>
      </c>
      <c r="BL41" s="23">
        <f t="shared" si="43"/>
        <v>0.17894736842105263</v>
      </c>
      <c r="BM41" s="5">
        <v>1.1000000000000001</v>
      </c>
      <c r="BN41" s="5">
        <f t="shared" si="44"/>
        <v>0.87</v>
      </c>
      <c r="BO41" s="50"/>
      <c r="BP41" s="48">
        <f t="shared" si="7"/>
        <v>9075.5</v>
      </c>
      <c r="BQ41" s="51">
        <f t="shared" si="8"/>
        <v>5</v>
      </c>
      <c r="BR41" s="47">
        <f t="shared" si="45"/>
        <v>2904.16</v>
      </c>
      <c r="BS41" s="46">
        <f t="shared" si="9"/>
        <v>17.5</v>
      </c>
      <c r="BT41" s="46">
        <f t="shared" si="46"/>
        <v>7260.4000000000005</v>
      </c>
      <c r="BU41" s="46">
        <f t="shared" si="10"/>
        <v>166.90875670000003</v>
      </c>
      <c r="BV41" s="46">
        <f t="shared" si="11"/>
        <v>96.66036186849017</v>
      </c>
      <c r="BW41" s="46">
        <f t="shared" si="12"/>
        <v>152.29242512105264</v>
      </c>
      <c r="BX41" s="46">
        <f t="shared" si="13"/>
        <v>166.90875670000003</v>
      </c>
      <c r="BY41" s="46">
        <f t="shared" si="14"/>
        <v>166.90875670000003</v>
      </c>
      <c r="BZ41" s="46">
        <f t="shared" si="47"/>
        <v>192345.65122108004</v>
      </c>
      <c r="CA41" s="46">
        <f t="shared" si="47"/>
        <v>111391.40101724808</v>
      </c>
      <c r="CB41" s="46">
        <f t="shared" si="47"/>
        <v>175501.79070950107</v>
      </c>
      <c r="CC41" s="46">
        <f t="shared" si="47"/>
        <v>192345.65122108004</v>
      </c>
      <c r="CD41" s="46">
        <f t="shared" si="47"/>
        <v>192345.65122108004</v>
      </c>
    </row>
    <row r="42" spans="1:82" s="52" customFormat="1" ht="15" customHeight="1" x14ac:dyDescent="0.35">
      <c r="A42" s="39">
        <v>39</v>
      </c>
      <c r="B42" s="40" t="s">
        <v>82</v>
      </c>
      <c r="C42" s="40" t="s">
        <v>129</v>
      </c>
      <c r="D42" s="41">
        <v>1225.7</v>
      </c>
      <c r="E42" s="41">
        <f t="shared" si="16"/>
        <v>4902.8</v>
      </c>
      <c r="F42" s="41">
        <v>229.8</v>
      </c>
      <c r="G42" s="42" t="s">
        <v>84</v>
      </c>
      <c r="H42" s="43">
        <v>5</v>
      </c>
      <c r="I42" s="44">
        <v>17.5</v>
      </c>
      <c r="J42" s="41">
        <f t="shared" si="17"/>
        <v>3217.3</v>
      </c>
      <c r="K42" s="42" t="s">
        <v>85</v>
      </c>
      <c r="L42" s="44">
        <v>804.2</v>
      </c>
      <c r="M42" s="44">
        <v>804.2</v>
      </c>
      <c r="N42" s="41">
        <v>1225.7</v>
      </c>
      <c r="O42" s="45" t="s">
        <v>86</v>
      </c>
      <c r="P42" s="45" t="s">
        <v>87</v>
      </c>
      <c r="Q42" s="45" t="s">
        <v>88</v>
      </c>
      <c r="R42" s="45" t="s">
        <v>89</v>
      </c>
      <c r="S42" s="46">
        <f t="shared" si="18"/>
        <v>430603.05298486009</v>
      </c>
      <c r="T42" s="46">
        <f t="shared" si="0"/>
        <v>87.827986657595673</v>
      </c>
      <c r="U42" s="47">
        <f t="shared" si="19"/>
        <v>265727.37457706832</v>
      </c>
      <c r="V42" s="47">
        <f t="shared" si="1"/>
        <v>164875.67840779177</v>
      </c>
      <c r="W42" s="47">
        <f t="shared" si="20"/>
        <v>390792.94918801798</v>
      </c>
      <c r="X42" s="47">
        <f t="shared" si="2"/>
        <v>39810.103796842101</v>
      </c>
      <c r="Y42" s="48">
        <f t="shared" si="21"/>
        <v>430603.05298486009</v>
      </c>
      <c r="Z42" s="47">
        <f t="shared" si="3"/>
        <v>0</v>
      </c>
      <c r="AA42" s="48">
        <f t="shared" si="22"/>
        <v>430603.05298486009</v>
      </c>
      <c r="AB42" s="47">
        <f t="shared" si="4"/>
        <v>0</v>
      </c>
      <c r="AC42" s="47">
        <f t="shared" si="23"/>
        <v>204685.78220463387</v>
      </c>
      <c r="AD42" s="47">
        <f t="shared" si="24"/>
        <v>225917.27078022622</v>
      </c>
      <c r="AE42" s="47">
        <f t="shared" si="25"/>
        <v>41.748752183371515</v>
      </c>
      <c r="AF42" s="49">
        <f t="shared" si="26"/>
        <v>0.47534679744091501</v>
      </c>
      <c r="AG42" s="47">
        <f>IF(ISBLANK($D42),"",S42*_xlfn.XLOOKUP(Q42,DATA!$B$24:$B$25,DATA!$C$24:$C$25,"error",0,1)/1000)</f>
        <v>171.50058394281007</v>
      </c>
      <c r="AH42" s="47">
        <f>IF(ISBLANK($D42),"",V42*_xlfn.XLOOKUP(Q42,DATA!$B$24:$B$25,DATA!$C$24:$C$25,"error",0,1)/1000)</f>
        <v>65.666685196255301</v>
      </c>
      <c r="AI42" s="47">
        <f>IF(ISBLANK($D42),"",X42*_xlfn.XLOOKUP(Q42,DATA!$B$24:$B$25,DATA!$C$24:$C$25,"error",0,1)/1000)</f>
        <v>15.855568140206273</v>
      </c>
      <c r="AJ42" s="47">
        <f>IF(ISBLANK($D42),"",Z42*_xlfn.XLOOKUP(Q42,DATA!$B$24:$B$25,DATA!$C$24:$C$25,"error",0,1)/1000)</f>
        <v>0</v>
      </c>
      <c r="AK42" s="47">
        <f>IF(ISBLANK($D42),"",AB42*_xlfn.XLOOKUP(Q42,DATA!$B$24:$B$25,DATA!$C$24:$C$25,"error",0,1)/1000)</f>
        <v>0</v>
      </c>
      <c r="AL42" s="47">
        <f t="shared" si="5"/>
        <v>81.522253336461574</v>
      </c>
      <c r="AM42" s="47">
        <f t="shared" si="6"/>
        <v>89.978330606348493</v>
      </c>
      <c r="AN42" s="47">
        <f t="shared" si="27"/>
        <v>5.8471656707070379</v>
      </c>
      <c r="AO42" s="47">
        <f t="shared" si="28"/>
        <v>2.2388494462310971</v>
      </c>
      <c r="AP42" s="47">
        <f t="shared" si="29"/>
        <v>0.54058202944595335</v>
      </c>
      <c r="AQ42" s="47">
        <f t="shared" si="30"/>
        <v>0</v>
      </c>
      <c r="AR42" s="47">
        <f t="shared" si="31"/>
        <v>0</v>
      </c>
      <c r="AS42" s="47">
        <f t="shared" si="32"/>
        <v>2.77943147567705</v>
      </c>
      <c r="AT42" s="47">
        <f t="shared" si="33"/>
        <v>3.0677341950299879</v>
      </c>
      <c r="AU42" s="47">
        <f t="shared" si="34"/>
        <v>0.31800650610150477</v>
      </c>
      <c r="AV42" s="47">
        <f t="shared" si="35"/>
        <v>0.12176304387098867</v>
      </c>
      <c r="AW42" s="47">
        <f t="shared" si="36"/>
        <v>2.9400330369736431E-2</v>
      </c>
      <c r="AX42" s="47">
        <f t="shared" si="37"/>
        <v>0</v>
      </c>
      <c r="AY42" s="47">
        <f t="shared" si="38"/>
        <v>0</v>
      </c>
      <c r="AZ42" s="47">
        <f t="shared" si="39"/>
        <v>0.1511633742407251</v>
      </c>
      <c r="BA42" s="47">
        <f t="shared" si="40"/>
        <v>0.16684313186077968</v>
      </c>
      <c r="BB42" s="23">
        <f>IF(V42&gt;0,J42*DATA!$C$4,0)</f>
        <v>209124.5</v>
      </c>
      <c r="BC42" s="23">
        <f>IF(X42&gt;0,N42*_xlfn.XLOOKUP(Kaišiadorys!O42,DATA!$B$5:$B$6,DATA!$C$5:$C$6,"error",0,1),0)</f>
        <v>104184.5</v>
      </c>
      <c r="BD42" s="23" t="str">
        <f>IF(Z42&gt;0,(L42-M42)*DATA!$C$7,"0,00 ")</f>
        <v xml:space="preserve">0,00 </v>
      </c>
      <c r="BE42" s="23">
        <f>IF(G42="basement",D42*DATA!$C$8,IF(G42="ground",0,"error"))</f>
        <v>49028</v>
      </c>
      <c r="BF42" s="23">
        <f t="shared" si="41"/>
        <v>362337</v>
      </c>
      <c r="BG42" s="23">
        <v>1.27</v>
      </c>
      <c r="BH42" s="23">
        <v>1.1000000000000001</v>
      </c>
      <c r="BI42" s="23">
        <v>0.87</v>
      </c>
      <c r="BJ42" s="23">
        <v>0.85</v>
      </c>
      <c r="BK42" s="23">
        <f t="shared" si="42"/>
        <v>0.21120350109409192</v>
      </c>
      <c r="BL42" s="23">
        <f t="shared" si="43"/>
        <v>0.17894736842105263</v>
      </c>
      <c r="BM42" s="5">
        <v>1.1000000000000001</v>
      </c>
      <c r="BN42" s="5">
        <f t="shared" si="44"/>
        <v>0.87</v>
      </c>
      <c r="BO42" s="50"/>
      <c r="BP42" s="48">
        <f t="shared" si="7"/>
        <v>21449.75</v>
      </c>
      <c r="BQ42" s="51">
        <f t="shared" si="8"/>
        <v>5</v>
      </c>
      <c r="BR42" s="47">
        <f t="shared" si="45"/>
        <v>6863.92</v>
      </c>
      <c r="BS42" s="46">
        <f t="shared" si="9"/>
        <v>17.5</v>
      </c>
      <c r="BT42" s="46">
        <f t="shared" si="46"/>
        <v>17159.8</v>
      </c>
      <c r="BU42" s="46">
        <f t="shared" si="10"/>
        <v>373.65763015000005</v>
      </c>
      <c r="BV42" s="46">
        <f t="shared" si="11"/>
        <v>230.58605916094092</v>
      </c>
      <c r="BW42" s="46">
        <f t="shared" si="12"/>
        <v>339.1122433078948</v>
      </c>
      <c r="BX42" s="46">
        <f t="shared" si="13"/>
        <v>373.65763015000005</v>
      </c>
      <c r="BY42" s="46">
        <f t="shared" si="14"/>
        <v>373.65763015000005</v>
      </c>
      <c r="BZ42" s="46">
        <f t="shared" si="47"/>
        <v>430603.05298486009</v>
      </c>
      <c r="CA42" s="46">
        <f t="shared" si="47"/>
        <v>265727.37457706832</v>
      </c>
      <c r="CB42" s="46">
        <f t="shared" si="47"/>
        <v>390792.94918801798</v>
      </c>
      <c r="CC42" s="46">
        <f t="shared" si="47"/>
        <v>430603.05298486009</v>
      </c>
      <c r="CD42" s="46">
        <f t="shared" si="47"/>
        <v>430603.05298486009</v>
      </c>
    </row>
    <row r="43" spans="1:82" s="52" customFormat="1" ht="15" customHeight="1" x14ac:dyDescent="0.35">
      <c r="A43" s="39">
        <v>40</v>
      </c>
      <c r="B43" s="40" t="s">
        <v>82</v>
      </c>
      <c r="C43" s="40" t="s">
        <v>130</v>
      </c>
      <c r="D43" s="41">
        <v>915.2</v>
      </c>
      <c r="E43" s="41">
        <f t="shared" si="16"/>
        <v>3660.8</v>
      </c>
      <c r="F43" s="41">
        <v>168.6</v>
      </c>
      <c r="G43" s="42" t="s">
        <v>84</v>
      </c>
      <c r="H43" s="43">
        <v>5</v>
      </c>
      <c r="I43" s="44">
        <v>17.5</v>
      </c>
      <c r="J43" s="41">
        <f t="shared" si="17"/>
        <v>2478.5</v>
      </c>
      <c r="K43" s="42" t="s">
        <v>85</v>
      </c>
      <c r="L43" s="44">
        <v>472</v>
      </c>
      <c r="M43" s="44">
        <v>424.8</v>
      </c>
      <c r="N43" s="41">
        <v>915.2</v>
      </c>
      <c r="O43" s="45" t="s">
        <v>86</v>
      </c>
      <c r="P43" s="45" t="s">
        <v>87</v>
      </c>
      <c r="Q43" s="45" t="s">
        <v>88</v>
      </c>
      <c r="R43" s="45" t="s">
        <v>89</v>
      </c>
      <c r="S43" s="46">
        <f t="shared" si="18"/>
        <v>323363.65711216</v>
      </c>
      <c r="T43" s="46">
        <f t="shared" si="0"/>
        <v>88.331418573033218</v>
      </c>
      <c r="U43" s="47">
        <f t="shared" si="19"/>
        <v>196348.96499960861</v>
      </c>
      <c r="V43" s="47">
        <f t="shared" si="1"/>
        <v>127014.69211255139</v>
      </c>
      <c r="W43" s="47">
        <f t="shared" si="20"/>
        <v>293638.43316268636</v>
      </c>
      <c r="X43" s="47">
        <f t="shared" si="2"/>
        <v>29725.223949473642</v>
      </c>
      <c r="Y43" s="48">
        <f t="shared" si="21"/>
        <v>319365.75103216007</v>
      </c>
      <c r="Z43" s="47">
        <f t="shared" si="3"/>
        <v>3997.9060799999279</v>
      </c>
      <c r="AA43" s="48">
        <f t="shared" si="22"/>
        <v>323363.65711216</v>
      </c>
      <c r="AB43" s="47">
        <f t="shared" si="4"/>
        <v>0</v>
      </c>
      <c r="AC43" s="47">
        <f t="shared" si="23"/>
        <v>160737.82214202496</v>
      </c>
      <c r="AD43" s="47">
        <f t="shared" si="24"/>
        <v>162625.83497013504</v>
      </c>
      <c r="AE43" s="47">
        <f t="shared" si="25"/>
        <v>43.907840401558389</v>
      </c>
      <c r="AF43" s="49">
        <f t="shared" si="26"/>
        <v>0.49708066632321757</v>
      </c>
      <c r="AG43" s="47">
        <f>IF(ISBLANK($D43),"",S43*_xlfn.XLOOKUP(Q43,DATA!$B$24:$B$25,DATA!$C$24:$C$25,"error",0,1)/1000)</f>
        <v>128.78927735463108</v>
      </c>
      <c r="AH43" s="47">
        <f>IF(ISBLANK($D43),"",V43*_xlfn.XLOOKUP(Q43,DATA!$B$24:$B$25,DATA!$C$24:$C$25,"error",0,1)/1000)</f>
        <v>50.587411574586973</v>
      </c>
      <c r="AI43" s="47">
        <f>IF(ISBLANK($D43),"",X43*_xlfn.XLOOKUP(Q43,DATA!$B$24:$B$25,DATA!$C$24:$C$25,"error",0,1)/1000)</f>
        <v>11.838962194596363</v>
      </c>
      <c r="AJ43" s="47">
        <f>IF(ISBLANK($D43),"",Z43*_xlfn.XLOOKUP(Q43,DATA!$B$24:$B$25,DATA!$C$24:$C$25,"error",0,1)/1000)</f>
        <v>1.5922860335423714</v>
      </c>
      <c r="AK43" s="47">
        <f>IF(ISBLANK($D43),"",AB43*_xlfn.XLOOKUP(Q43,DATA!$B$24:$B$25,DATA!$C$24:$C$25,"error",0,1)/1000)</f>
        <v>0</v>
      </c>
      <c r="AL43" s="47">
        <f t="shared" si="5"/>
        <v>64.018659802725708</v>
      </c>
      <c r="AM43" s="47">
        <f t="shared" si="6"/>
        <v>64.770617551905374</v>
      </c>
      <c r="AN43" s="47">
        <f t="shared" si="27"/>
        <v>4.3909602171050617</v>
      </c>
      <c r="AO43" s="47">
        <f t="shared" si="28"/>
        <v>1.7247345141838712</v>
      </c>
      <c r="AP43" s="47">
        <f t="shared" si="29"/>
        <v>0.40363928640689878</v>
      </c>
      <c r="AQ43" s="47">
        <f t="shared" si="30"/>
        <v>5.4287629926554268E-2</v>
      </c>
      <c r="AR43" s="47">
        <f t="shared" si="31"/>
        <v>0</v>
      </c>
      <c r="AS43" s="47">
        <f t="shared" si="32"/>
        <v>2.1826614305173244</v>
      </c>
      <c r="AT43" s="47">
        <f t="shared" si="33"/>
        <v>2.2082987865877373</v>
      </c>
      <c r="AU43" s="47">
        <f t="shared" si="34"/>
        <v>0.23880868025814617</v>
      </c>
      <c r="AV43" s="47">
        <f t="shared" si="35"/>
        <v>9.3802164620720843E-2</v>
      </c>
      <c r="AW43" s="47">
        <f t="shared" si="36"/>
        <v>2.1952502532742713E-2</v>
      </c>
      <c r="AX43" s="47">
        <f t="shared" si="37"/>
        <v>2.9525107530239477E-3</v>
      </c>
      <c r="AY43" s="47">
        <f t="shared" si="38"/>
        <v>0</v>
      </c>
      <c r="AZ43" s="47">
        <f t="shared" si="39"/>
        <v>0.11870717790648752</v>
      </c>
      <c r="BA43" s="47">
        <f t="shared" si="40"/>
        <v>0.12010150235165865</v>
      </c>
      <c r="BB43" s="23">
        <f>IF(V43&gt;0,J43*DATA!$C$4,0)</f>
        <v>161102.5</v>
      </c>
      <c r="BC43" s="23">
        <f>IF(X43&gt;0,N43*_xlfn.XLOOKUP(Kaišiadorys!O43,DATA!$B$5:$B$6,DATA!$C$5:$C$6,"error",0,1),0)</f>
        <v>77792</v>
      </c>
      <c r="BD43" s="23">
        <f>IF(Z43&gt;0,(L43-M43)*DATA!$C$7,"0,00 ")</f>
        <v>7079.9999999999982</v>
      </c>
      <c r="BE43" s="23">
        <f>IF(G43="basement",D43*DATA!$C$8,IF(G43="ground",0,"error"))</f>
        <v>36608</v>
      </c>
      <c r="BF43" s="23">
        <f t="shared" si="41"/>
        <v>282582.5</v>
      </c>
      <c r="BG43" s="23">
        <v>1.27</v>
      </c>
      <c r="BH43" s="23">
        <v>1.2749999999999999</v>
      </c>
      <c r="BI43" s="23">
        <v>0.87</v>
      </c>
      <c r="BJ43" s="23">
        <v>0.85</v>
      </c>
      <c r="BK43" s="23">
        <f t="shared" si="42"/>
        <v>0.21120350109409192</v>
      </c>
      <c r="BL43" s="23">
        <f t="shared" si="43"/>
        <v>0.17894736842105263</v>
      </c>
      <c r="BM43" s="5">
        <v>1.1000000000000001</v>
      </c>
      <c r="BN43" s="5">
        <f t="shared" si="44"/>
        <v>0.87</v>
      </c>
      <c r="BO43" s="50"/>
      <c r="BP43" s="48">
        <f t="shared" si="7"/>
        <v>16016</v>
      </c>
      <c r="BQ43" s="51">
        <f t="shared" si="8"/>
        <v>5</v>
      </c>
      <c r="BR43" s="47">
        <f t="shared" si="45"/>
        <v>5125.12</v>
      </c>
      <c r="BS43" s="46">
        <f t="shared" si="9"/>
        <v>17.5</v>
      </c>
      <c r="BT43" s="46">
        <f t="shared" si="46"/>
        <v>12812.800000000001</v>
      </c>
      <c r="BU43" s="46">
        <f t="shared" si="10"/>
        <v>280.60018839999998</v>
      </c>
      <c r="BV43" s="46">
        <f t="shared" si="11"/>
        <v>170.38264925339169</v>
      </c>
      <c r="BW43" s="46">
        <f t="shared" si="12"/>
        <v>254.80599892631579</v>
      </c>
      <c r="BX43" s="46">
        <f t="shared" si="13"/>
        <v>277.13098840000004</v>
      </c>
      <c r="BY43" s="46">
        <f t="shared" si="14"/>
        <v>280.60018839999998</v>
      </c>
      <c r="BZ43" s="46">
        <f t="shared" si="47"/>
        <v>323363.65711216</v>
      </c>
      <c r="CA43" s="46">
        <f t="shared" si="47"/>
        <v>196348.96499960861</v>
      </c>
      <c r="CB43" s="46">
        <f t="shared" si="47"/>
        <v>293638.43316268636</v>
      </c>
      <c r="CC43" s="46">
        <f t="shared" si="47"/>
        <v>319365.75103216007</v>
      </c>
      <c r="CD43" s="46">
        <f t="shared" si="47"/>
        <v>323363.65711216</v>
      </c>
    </row>
    <row r="44" spans="1:82" s="52" customFormat="1" ht="15" customHeight="1" x14ac:dyDescent="0.35">
      <c r="A44" s="39">
        <v>41</v>
      </c>
      <c r="B44" s="40" t="s">
        <v>82</v>
      </c>
      <c r="C44" s="40" t="s">
        <v>131</v>
      </c>
      <c r="D44" s="41">
        <v>464.56</v>
      </c>
      <c r="E44" s="41">
        <f t="shared" si="16"/>
        <v>1858.2400000000002</v>
      </c>
      <c r="F44" s="41">
        <v>148.4</v>
      </c>
      <c r="G44" s="42" t="s">
        <v>84</v>
      </c>
      <c r="H44" s="43">
        <v>5</v>
      </c>
      <c r="I44" s="44">
        <v>17.5</v>
      </c>
      <c r="J44" s="41">
        <f t="shared" si="17"/>
        <v>2184.3000000000002</v>
      </c>
      <c r="K44" s="42" t="s">
        <v>87</v>
      </c>
      <c r="L44" s="44">
        <v>412.7</v>
      </c>
      <c r="M44" s="44">
        <v>412.7</v>
      </c>
      <c r="N44" s="41">
        <v>872.5</v>
      </c>
      <c r="O44" s="45" t="s">
        <v>86</v>
      </c>
      <c r="P44" s="45" t="s">
        <v>87</v>
      </c>
      <c r="Q44" s="45" t="s">
        <v>88</v>
      </c>
      <c r="R44" s="45" t="s">
        <v>89</v>
      </c>
      <c r="S44" s="46">
        <f t="shared" si="18"/>
        <v>232942.610992784</v>
      </c>
      <c r="T44" s="46">
        <f t="shared" si="0"/>
        <v>125.35657987815566</v>
      </c>
      <c r="U44" s="47">
        <f t="shared" si="19"/>
        <v>232942.610992784</v>
      </c>
      <c r="V44" s="47">
        <f t="shared" si="1"/>
        <v>0</v>
      </c>
      <c r="W44" s="47">
        <f t="shared" si="20"/>
        <v>204604.26101909982</v>
      </c>
      <c r="X44" s="47">
        <f t="shared" si="2"/>
        <v>28338.349973684177</v>
      </c>
      <c r="Y44" s="48">
        <f t="shared" si="21"/>
        <v>232942.610992784</v>
      </c>
      <c r="Z44" s="47">
        <f t="shared" si="3"/>
        <v>0</v>
      </c>
      <c r="AA44" s="48">
        <f t="shared" si="22"/>
        <v>232942.610992784</v>
      </c>
      <c r="AB44" s="47">
        <f t="shared" si="4"/>
        <v>0</v>
      </c>
      <c r="AC44" s="47">
        <f t="shared" si="23"/>
        <v>28338.349973684177</v>
      </c>
      <c r="AD44" s="47">
        <f t="shared" si="24"/>
        <v>204604.26101909982</v>
      </c>
      <c r="AE44" s="47">
        <f t="shared" si="25"/>
        <v>15.250102233126063</v>
      </c>
      <c r="AF44" s="49">
        <f t="shared" si="26"/>
        <v>0.12165378353452916</v>
      </c>
      <c r="AG44" s="47">
        <f>IF(ISBLANK($D44),"",S44*_xlfn.XLOOKUP(Q44,DATA!$B$24:$B$25,DATA!$C$24:$C$25,"error",0,1)/1000)</f>
        <v>92.776383106206026</v>
      </c>
      <c r="AH44" s="47">
        <f>IF(ISBLANK($D44),"",V44*_xlfn.XLOOKUP(Q44,DATA!$B$24:$B$25,DATA!$C$24:$C$25,"error",0,1)/1000)</f>
        <v>0</v>
      </c>
      <c r="AI44" s="47">
        <f>IF(ISBLANK($D44),"",X44*_xlfn.XLOOKUP(Q44,DATA!$B$24:$B$25,DATA!$C$24:$C$25,"error",0,1)/1000)</f>
        <v>11.286598027518934</v>
      </c>
      <c r="AJ44" s="47">
        <f>IF(ISBLANK($D44),"",Z44*_xlfn.XLOOKUP(Q44,DATA!$B$24:$B$25,DATA!$C$24:$C$25,"error",0,1)/1000)</f>
        <v>0</v>
      </c>
      <c r="AK44" s="47">
        <f>IF(ISBLANK($D44),"",AB44*_xlfn.XLOOKUP(Q44,DATA!$B$24:$B$25,DATA!$C$24:$C$25,"error",0,1)/1000)</f>
        <v>0</v>
      </c>
      <c r="AL44" s="47">
        <f t="shared" si="5"/>
        <v>11.286598027518934</v>
      </c>
      <c r="AM44" s="47">
        <f t="shared" si="6"/>
        <v>81.489785078687092</v>
      </c>
      <c r="AN44" s="47">
        <f t="shared" si="27"/>
        <v>3.1631314009512144</v>
      </c>
      <c r="AO44" s="47">
        <f t="shared" si="28"/>
        <v>0</v>
      </c>
      <c r="AP44" s="47">
        <f t="shared" si="29"/>
        <v>0.38480690274259099</v>
      </c>
      <c r="AQ44" s="47">
        <f t="shared" si="30"/>
        <v>0</v>
      </c>
      <c r="AR44" s="47">
        <f t="shared" si="31"/>
        <v>0</v>
      </c>
      <c r="AS44" s="47">
        <f t="shared" si="32"/>
        <v>0.38480690274259099</v>
      </c>
      <c r="AT44" s="47">
        <f t="shared" si="33"/>
        <v>2.7783244982086233</v>
      </c>
      <c r="AU44" s="47">
        <f t="shared" si="34"/>
        <v>0.17203144596975667</v>
      </c>
      <c r="AV44" s="47">
        <f t="shared" si="35"/>
        <v>0</v>
      </c>
      <c r="AW44" s="47">
        <f t="shared" si="36"/>
        <v>2.0928276289136825E-2</v>
      </c>
      <c r="AX44" s="47">
        <f t="shared" si="37"/>
        <v>0</v>
      </c>
      <c r="AY44" s="47">
        <f t="shared" si="38"/>
        <v>0</v>
      </c>
      <c r="AZ44" s="47">
        <f t="shared" si="39"/>
        <v>2.0928276289136825E-2</v>
      </c>
      <c r="BA44" s="47">
        <f t="shared" si="40"/>
        <v>0.15110316968061985</v>
      </c>
      <c r="BB44" s="23">
        <f>IF(V44&gt;0,J44*DATA!$C$4,0)</f>
        <v>0</v>
      </c>
      <c r="BC44" s="23">
        <f>IF(X44&gt;0,N44*_xlfn.XLOOKUP(Kaišiadorys!O44,DATA!$B$5:$B$6,DATA!$C$5:$C$6,"error",0,1),0)</f>
        <v>74162.5</v>
      </c>
      <c r="BD44" s="23" t="str">
        <f>IF(Z44&gt;0,(L44-M44)*DATA!$C$7,"0,00 ")</f>
        <v xml:space="preserve">0,00 </v>
      </c>
      <c r="BE44" s="23">
        <f>IF(G44="basement",D44*DATA!$C$8,IF(G44="ground",0,"error"))</f>
        <v>18582.400000000001</v>
      </c>
      <c r="BF44" s="23">
        <f t="shared" si="41"/>
        <v>92744.9</v>
      </c>
      <c r="BG44" s="23">
        <v>1.17</v>
      </c>
      <c r="BH44" s="23">
        <v>1.1000000000000001</v>
      </c>
      <c r="BI44" s="23">
        <v>0.71</v>
      </c>
      <c r="BJ44" s="23">
        <v>0.85</v>
      </c>
      <c r="BK44" s="23">
        <f t="shared" si="42"/>
        <v>1.17</v>
      </c>
      <c r="BL44" s="23">
        <f t="shared" si="43"/>
        <v>0.17894736842105263</v>
      </c>
      <c r="BM44" s="5">
        <v>1.1000000000000001</v>
      </c>
      <c r="BN44" s="5">
        <f t="shared" si="44"/>
        <v>0.71</v>
      </c>
      <c r="BO44" s="50"/>
      <c r="BP44" s="48">
        <f t="shared" si="7"/>
        <v>8129.8</v>
      </c>
      <c r="BQ44" s="51">
        <f t="shared" si="8"/>
        <v>5</v>
      </c>
      <c r="BR44" s="47">
        <f t="shared" si="45"/>
        <v>2601.5360000000001</v>
      </c>
      <c r="BS44" s="46">
        <f t="shared" si="9"/>
        <v>17.5</v>
      </c>
      <c r="BT44" s="46">
        <f t="shared" si="46"/>
        <v>6503.84</v>
      </c>
      <c r="BU44" s="46">
        <f t="shared" si="10"/>
        <v>202.13694115999999</v>
      </c>
      <c r="BV44" s="46">
        <f t="shared" si="11"/>
        <v>202.13694115999999</v>
      </c>
      <c r="BW44" s="46">
        <f t="shared" si="12"/>
        <v>177.54621747578949</v>
      </c>
      <c r="BX44" s="46">
        <f t="shared" si="13"/>
        <v>202.13694115999999</v>
      </c>
      <c r="BY44" s="46">
        <f t="shared" si="14"/>
        <v>202.13694115999999</v>
      </c>
      <c r="BZ44" s="46">
        <f t="shared" si="47"/>
        <v>232942.610992784</v>
      </c>
      <c r="CA44" s="46">
        <f t="shared" si="47"/>
        <v>232942.610992784</v>
      </c>
      <c r="CB44" s="46">
        <f t="shared" si="47"/>
        <v>204604.26101909982</v>
      </c>
      <c r="CC44" s="46">
        <f t="shared" si="47"/>
        <v>232942.610992784</v>
      </c>
      <c r="CD44" s="46">
        <f t="shared" si="47"/>
        <v>232942.610992784</v>
      </c>
    </row>
    <row r="45" spans="1:82" s="52" customFormat="1" ht="15" customHeight="1" x14ac:dyDescent="0.35">
      <c r="A45" s="39">
        <v>42</v>
      </c>
      <c r="B45" s="40" t="s">
        <v>82</v>
      </c>
      <c r="C45" s="40" t="s">
        <v>132</v>
      </c>
      <c r="D45" s="41">
        <v>832.2</v>
      </c>
      <c r="E45" s="41">
        <f t="shared" si="16"/>
        <v>3328.8000000000006</v>
      </c>
      <c r="F45" s="41">
        <v>145.6</v>
      </c>
      <c r="G45" s="42" t="s">
        <v>84</v>
      </c>
      <c r="H45" s="43">
        <v>5</v>
      </c>
      <c r="I45" s="44">
        <v>17.5</v>
      </c>
      <c r="J45" s="41">
        <f t="shared" si="17"/>
        <v>2114.8000000000002</v>
      </c>
      <c r="K45" s="42" t="s">
        <v>85</v>
      </c>
      <c r="L45" s="44">
        <v>433.2</v>
      </c>
      <c r="M45" s="44">
        <v>346.6</v>
      </c>
      <c r="N45" s="41">
        <v>832.2</v>
      </c>
      <c r="O45" s="45" t="s">
        <v>86</v>
      </c>
      <c r="P45" s="45" t="s">
        <v>87</v>
      </c>
      <c r="Q45" s="45" t="s">
        <v>88</v>
      </c>
      <c r="R45" s="45" t="s">
        <v>89</v>
      </c>
      <c r="S45" s="46">
        <f t="shared" si="18"/>
        <v>289411.22595756</v>
      </c>
      <c r="T45" s="46">
        <f t="shared" si="0"/>
        <v>86.94160837465752</v>
      </c>
      <c r="U45" s="47">
        <f t="shared" si="19"/>
        <v>181034.92138639855</v>
      </c>
      <c r="V45" s="47">
        <f t="shared" si="1"/>
        <v>108376.30457116145</v>
      </c>
      <c r="W45" s="47">
        <f t="shared" si="20"/>
        <v>262381.79919756</v>
      </c>
      <c r="X45" s="47">
        <f t="shared" si="2"/>
        <v>27029.426760000002</v>
      </c>
      <c r="Y45" s="48">
        <f t="shared" si="21"/>
        <v>282076.08471756004</v>
      </c>
      <c r="Z45" s="47">
        <f t="shared" si="3"/>
        <v>7335.1412399999681</v>
      </c>
      <c r="AA45" s="48">
        <f t="shared" si="22"/>
        <v>289411.22595756</v>
      </c>
      <c r="AB45" s="47">
        <f t="shared" si="4"/>
        <v>0</v>
      </c>
      <c r="AC45" s="47">
        <f t="shared" si="23"/>
        <v>142740.87257116142</v>
      </c>
      <c r="AD45" s="47">
        <f t="shared" si="24"/>
        <v>146670.35338639858</v>
      </c>
      <c r="AE45" s="47">
        <f t="shared" si="25"/>
        <v>42.880579359277036</v>
      </c>
      <c r="AF45" s="49">
        <f t="shared" si="26"/>
        <v>0.49321125018175105</v>
      </c>
      <c r="AG45" s="47">
        <f>IF(ISBLANK($D45),"",S45*_xlfn.XLOOKUP(Q45,DATA!$B$24:$B$25,DATA!$C$24:$C$25,"error",0,1)/1000)</f>
        <v>115.26670307437701</v>
      </c>
      <c r="AH45" s="47">
        <f>IF(ISBLANK($D45),"",V45*_xlfn.XLOOKUP(Q45,DATA!$B$24:$B$25,DATA!$C$24:$C$25,"error",0,1)/1000)</f>
        <v>43.164114584602189</v>
      </c>
      <c r="AI45" s="47">
        <f>IF(ISBLANK($D45),"",X45*_xlfn.XLOOKUP(Q45,DATA!$B$24:$B$25,DATA!$C$24:$C$25,"error",0,1)/1000)</f>
        <v>10.765280089972801</v>
      </c>
      <c r="AJ45" s="47">
        <f>IF(ISBLANK($D45),"",Z45*_xlfn.XLOOKUP(Q45,DATA!$B$24:$B$25,DATA!$C$24:$C$25,"error",0,1)/1000)</f>
        <v>2.9214400530671876</v>
      </c>
      <c r="AK45" s="47">
        <f>IF(ISBLANK($D45),"",AB45*_xlfn.XLOOKUP(Q45,DATA!$B$24:$B$25,DATA!$C$24:$C$25,"error",0,1)/1000)</f>
        <v>0</v>
      </c>
      <c r="AL45" s="47">
        <f t="shared" si="5"/>
        <v>56.85083472764218</v>
      </c>
      <c r="AM45" s="47">
        <f t="shared" si="6"/>
        <v>58.415868346734825</v>
      </c>
      <c r="AN45" s="47">
        <f t="shared" si="27"/>
        <v>3.9299196171648627</v>
      </c>
      <c r="AO45" s="47">
        <f t="shared" si="28"/>
        <v>1.4716435548097846</v>
      </c>
      <c r="AP45" s="47">
        <f t="shared" si="29"/>
        <v>0.36703301371046942</v>
      </c>
      <c r="AQ45" s="47">
        <f t="shared" si="30"/>
        <v>9.9603998975416608E-2</v>
      </c>
      <c r="AR45" s="47">
        <f t="shared" si="31"/>
        <v>0</v>
      </c>
      <c r="AS45" s="47">
        <f t="shared" si="32"/>
        <v>1.9382805674956705</v>
      </c>
      <c r="AT45" s="47">
        <f t="shared" si="33"/>
        <v>1.9916390496691923</v>
      </c>
      <c r="AU45" s="47">
        <f t="shared" si="34"/>
        <v>0.21373432481574325</v>
      </c>
      <c r="AV45" s="47">
        <f t="shared" si="35"/>
        <v>8.003744915872521E-2</v>
      </c>
      <c r="AW45" s="47">
        <f t="shared" si="36"/>
        <v>1.9961617796928011E-2</v>
      </c>
      <c r="AX45" s="47">
        <f t="shared" si="37"/>
        <v>5.4171065934719787E-3</v>
      </c>
      <c r="AY45" s="47">
        <f t="shared" si="38"/>
        <v>0</v>
      </c>
      <c r="AZ45" s="47">
        <f t="shared" si="39"/>
        <v>0.10541617354912521</v>
      </c>
      <c r="BA45" s="47">
        <f t="shared" si="40"/>
        <v>0.10831815126661805</v>
      </c>
      <c r="BB45" s="23">
        <f>IF(V45&gt;0,J45*DATA!$C$4,0)</f>
        <v>137462</v>
      </c>
      <c r="BC45" s="23">
        <f>IF(X45&gt;0,N45*_xlfn.XLOOKUP(Kaišiadorys!O45,DATA!$B$5:$B$6,DATA!$C$5:$C$6,"error",0,1),0)</f>
        <v>70737</v>
      </c>
      <c r="BD45" s="23">
        <f>IF(Z45&gt;0,(L45-M45)*DATA!$C$7,"0,00 ")</f>
        <v>12989.999999999995</v>
      </c>
      <c r="BE45" s="23">
        <f>IF(G45="basement",D45*DATA!$C$8,IF(G45="ground",0,"error"))</f>
        <v>33288</v>
      </c>
      <c r="BF45" s="23">
        <f t="shared" si="41"/>
        <v>254477</v>
      </c>
      <c r="BG45" s="23">
        <v>1.27</v>
      </c>
      <c r="BH45" s="23">
        <v>1.4498384118190211</v>
      </c>
      <c r="BI45" s="23">
        <v>0.87</v>
      </c>
      <c r="BJ45" s="23">
        <v>0.85</v>
      </c>
      <c r="BK45" s="23">
        <f t="shared" si="42"/>
        <v>0.21120350109409192</v>
      </c>
      <c r="BL45" s="23">
        <f t="shared" si="43"/>
        <v>0.17894736842105263</v>
      </c>
      <c r="BM45" s="5">
        <v>1.1000000000000001</v>
      </c>
      <c r="BN45" s="5">
        <f t="shared" si="44"/>
        <v>0.87</v>
      </c>
      <c r="BO45" s="50"/>
      <c r="BP45" s="48">
        <f t="shared" si="7"/>
        <v>14563.5</v>
      </c>
      <c r="BQ45" s="51">
        <f t="shared" si="8"/>
        <v>5</v>
      </c>
      <c r="BR45" s="47">
        <f t="shared" si="45"/>
        <v>4660.32</v>
      </c>
      <c r="BS45" s="46">
        <f t="shared" si="9"/>
        <v>17.5</v>
      </c>
      <c r="BT45" s="46">
        <f t="shared" si="46"/>
        <v>11650.800000000001</v>
      </c>
      <c r="BU45" s="46">
        <f t="shared" si="10"/>
        <v>251.13782190000001</v>
      </c>
      <c r="BV45" s="46">
        <f t="shared" si="11"/>
        <v>157.09382279277901</v>
      </c>
      <c r="BW45" s="46">
        <f t="shared" si="12"/>
        <v>227.6829219</v>
      </c>
      <c r="BX45" s="46">
        <f t="shared" si="13"/>
        <v>244.77272190000002</v>
      </c>
      <c r="BY45" s="46">
        <f t="shared" si="14"/>
        <v>251.13782190000001</v>
      </c>
      <c r="BZ45" s="46">
        <f t="shared" si="47"/>
        <v>289411.22595756</v>
      </c>
      <c r="CA45" s="46">
        <f t="shared" si="47"/>
        <v>181034.92138639855</v>
      </c>
      <c r="CB45" s="46">
        <f t="shared" si="47"/>
        <v>262381.79919756</v>
      </c>
      <c r="CC45" s="46">
        <f t="shared" si="47"/>
        <v>282076.08471756004</v>
      </c>
      <c r="CD45" s="46">
        <f t="shared" si="47"/>
        <v>289411.22595756</v>
      </c>
    </row>
    <row r="46" spans="1:82" s="52" customFormat="1" ht="15" customHeight="1" x14ac:dyDescent="0.35">
      <c r="A46" s="39">
        <v>43</v>
      </c>
      <c r="B46" s="40" t="s">
        <v>82</v>
      </c>
      <c r="C46" s="40" t="s">
        <v>133</v>
      </c>
      <c r="D46" s="41">
        <v>1177.3</v>
      </c>
      <c r="E46" s="41">
        <f t="shared" si="16"/>
        <v>3767.36</v>
      </c>
      <c r="F46" s="41">
        <v>231.2</v>
      </c>
      <c r="G46" s="42" t="s">
        <v>84</v>
      </c>
      <c r="H46" s="43">
        <v>4</v>
      </c>
      <c r="I46" s="44">
        <v>14.5</v>
      </c>
      <c r="J46" s="41">
        <f t="shared" si="17"/>
        <v>2815.5999999999995</v>
      </c>
      <c r="K46" s="42" t="s">
        <v>85</v>
      </c>
      <c r="L46" s="44">
        <v>536.79999999999995</v>
      </c>
      <c r="M46" s="44">
        <v>483.12</v>
      </c>
      <c r="N46" s="41">
        <v>1212.5999999999999</v>
      </c>
      <c r="O46" s="45" t="s">
        <v>93</v>
      </c>
      <c r="P46" s="45" t="s">
        <v>85</v>
      </c>
      <c r="Q46" s="45" t="s">
        <v>88</v>
      </c>
      <c r="R46" s="45" t="s">
        <v>89</v>
      </c>
      <c r="S46" s="46">
        <f t="shared" si="18"/>
        <v>370795.86715934001</v>
      </c>
      <c r="T46" s="46">
        <f t="shared" si="0"/>
        <v>98.423263813211378</v>
      </c>
      <c r="U46" s="47">
        <f t="shared" si="19"/>
        <v>226505.94700113955</v>
      </c>
      <c r="V46" s="47">
        <f t="shared" si="1"/>
        <v>144289.92015820046</v>
      </c>
      <c r="W46" s="47">
        <f t="shared" si="20"/>
        <v>332822.03705533996</v>
      </c>
      <c r="X46" s="47">
        <f t="shared" si="2"/>
        <v>37973.830104000052</v>
      </c>
      <c r="Y46" s="48">
        <f t="shared" si="21"/>
        <v>366249.09600734001</v>
      </c>
      <c r="Z46" s="47">
        <f t="shared" si="3"/>
        <v>4546.7711520000012</v>
      </c>
      <c r="AA46" s="48">
        <f t="shared" si="22"/>
        <v>370795.86715934001</v>
      </c>
      <c r="AB46" s="47">
        <f t="shared" si="4"/>
        <v>0</v>
      </c>
      <c r="AC46" s="47">
        <f t="shared" si="23"/>
        <v>186810.52141420051</v>
      </c>
      <c r="AD46" s="47">
        <f t="shared" si="24"/>
        <v>183985.34574513949</v>
      </c>
      <c r="AE46" s="47">
        <f t="shared" si="25"/>
        <v>49.586586207370814</v>
      </c>
      <c r="AF46" s="49">
        <f t="shared" si="26"/>
        <v>0.50380961051522044</v>
      </c>
      <c r="AG46" s="47">
        <f>IF(ISBLANK($D46),"",S46*_xlfn.XLOOKUP(Q46,DATA!$B$24:$B$25,DATA!$C$24:$C$25,"error",0,1)/1000)</f>
        <v>147.68057797222195</v>
      </c>
      <c r="AH46" s="47">
        <f>IF(ISBLANK($D46),"",V46*_xlfn.XLOOKUP(Q46,DATA!$B$24:$B$25,DATA!$C$24:$C$25,"error",0,1)/1000)</f>
        <v>57.467789400608083</v>
      </c>
      <c r="AI46" s="47">
        <f>IF(ISBLANK($D46),"",X46*_xlfn.XLOOKUP(Q46,DATA!$B$24:$B$25,DATA!$C$24:$C$25,"error",0,1)/1000)</f>
        <v>15.124217053821141</v>
      </c>
      <c r="AJ46" s="47">
        <f>IF(ISBLANK($D46),"",Z46*_xlfn.XLOOKUP(Q46,DATA!$B$24:$B$25,DATA!$C$24:$C$25,"error",0,1)/1000)</f>
        <v>1.8108880144185604</v>
      </c>
      <c r="AK46" s="47">
        <f>IF(ISBLANK($D46),"",AB46*_xlfn.XLOOKUP(Q46,DATA!$B$24:$B$25,DATA!$C$24:$C$25,"error",0,1)/1000)</f>
        <v>0</v>
      </c>
      <c r="AL46" s="47">
        <f t="shared" si="5"/>
        <v>74.402894468847791</v>
      </c>
      <c r="AM46" s="47">
        <f t="shared" si="6"/>
        <v>73.277683503374163</v>
      </c>
      <c r="AN46" s="47">
        <f t="shared" si="27"/>
        <v>5.035042947942987</v>
      </c>
      <c r="AO46" s="47">
        <f t="shared" si="28"/>
        <v>1.9593151091935082</v>
      </c>
      <c r="AP46" s="47">
        <f t="shared" si="29"/>
        <v>0.51564723991210859</v>
      </c>
      <c r="AQ46" s="47">
        <f t="shared" si="30"/>
        <v>6.1740677424946745E-2</v>
      </c>
      <c r="AR46" s="47">
        <f t="shared" si="31"/>
        <v>0</v>
      </c>
      <c r="AS46" s="47">
        <f t="shared" si="32"/>
        <v>2.5367030265305632</v>
      </c>
      <c r="AT46" s="47">
        <f t="shared" si="33"/>
        <v>2.4983399214124238</v>
      </c>
      <c r="AU46" s="47">
        <f t="shared" si="34"/>
        <v>0.27383804498098924</v>
      </c>
      <c r="AV46" s="47">
        <f t="shared" si="35"/>
        <v>0.10656016732140478</v>
      </c>
      <c r="AW46" s="47">
        <f t="shared" si="36"/>
        <v>2.8044216015091248E-2</v>
      </c>
      <c r="AX46" s="47">
        <f t="shared" si="37"/>
        <v>3.3578554496256022E-3</v>
      </c>
      <c r="AY46" s="47">
        <f t="shared" si="38"/>
        <v>0</v>
      </c>
      <c r="AZ46" s="47">
        <f t="shared" si="39"/>
        <v>0.13796223878612163</v>
      </c>
      <c r="BA46" s="47">
        <f t="shared" si="40"/>
        <v>0.13587580619486761</v>
      </c>
      <c r="BB46" s="23">
        <f>IF(V46&gt;0,J46*DATA!$C$4,0)</f>
        <v>183013.99999999997</v>
      </c>
      <c r="BC46" s="23">
        <f>IF(X46&gt;0,N46*_xlfn.XLOOKUP(Kaišiadorys!O46,DATA!$B$5:$B$6,DATA!$C$5:$C$6,"error",0,1),0)</f>
        <v>58204.799999999996</v>
      </c>
      <c r="BD46" s="23">
        <f>IF(Z46&gt;0,(L46-M46)*DATA!$C$7,"0,00 ")</f>
        <v>8051.9999999999927</v>
      </c>
      <c r="BE46" s="23">
        <f>IF(G46="basement",D46*DATA!$C$8,IF(G46="ground",0,"error"))</f>
        <v>47092</v>
      </c>
      <c r="BF46" s="23">
        <f t="shared" si="41"/>
        <v>296362.79999999993</v>
      </c>
      <c r="BG46" s="23">
        <v>1.27</v>
      </c>
      <c r="BH46" s="23">
        <v>1.2749999999999999</v>
      </c>
      <c r="BI46" s="23">
        <v>0.87</v>
      </c>
      <c r="BJ46" s="23">
        <v>0.85</v>
      </c>
      <c r="BK46" s="23">
        <f t="shared" si="42"/>
        <v>0.21120350109409192</v>
      </c>
      <c r="BL46" s="23">
        <f t="shared" si="43"/>
        <v>0.20298507462686566</v>
      </c>
      <c r="BM46" s="5">
        <v>1.1000000000000001</v>
      </c>
      <c r="BN46" s="5">
        <f t="shared" si="44"/>
        <v>0.87</v>
      </c>
      <c r="BO46" s="50"/>
      <c r="BP46" s="48">
        <f t="shared" si="7"/>
        <v>17070.849999999999</v>
      </c>
      <c r="BQ46" s="51">
        <f t="shared" si="8"/>
        <v>4</v>
      </c>
      <c r="BR46" s="47">
        <f t="shared" si="45"/>
        <v>5462.6719999999996</v>
      </c>
      <c r="BS46" s="46">
        <f t="shared" si="9"/>
        <v>14.5</v>
      </c>
      <c r="BT46" s="46">
        <f t="shared" si="46"/>
        <v>13656.68</v>
      </c>
      <c r="BU46" s="46">
        <f t="shared" si="10"/>
        <v>321.75969034999997</v>
      </c>
      <c r="BV46" s="46">
        <f t="shared" si="11"/>
        <v>196.55149861258204</v>
      </c>
      <c r="BW46" s="46">
        <f t="shared" si="12"/>
        <v>288.80773781268653</v>
      </c>
      <c r="BX46" s="46">
        <f t="shared" si="13"/>
        <v>317.81421035</v>
      </c>
      <c r="BY46" s="46">
        <f t="shared" si="14"/>
        <v>321.75969034999997</v>
      </c>
      <c r="BZ46" s="46">
        <f t="shared" si="47"/>
        <v>370795.86715934001</v>
      </c>
      <c r="CA46" s="46">
        <f t="shared" si="47"/>
        <v>226505.94700113955</v>
      </c>
      <c r="CB46" s="46">
        <f t="shared" si="47"/>
        <v>332822.03705533996</v>
      </c>
      <c r="CC46" s="46">
        <f t="shared" si="47"/>
        <v>366249.09600734001</v>
      </c>
      <c r="CD46" s="46">
        <f t="shared" si="47"/>
        <v>370795.86715934001</v>
      </c>
    </row>
    <row r="47" spans="1:82" s="52" customFormat="1" ht="15" customHeight="1" x14ac:dyDescent="0.35">
      <c r="A47" s="39">
        <v>44</v>
      </c>
      <c r="B47" s="40" t="s">
        <v>82</v>
      </c>
      <c r="C47" s="40" t="s">
        <v>134</v>
      </c>
      <c r="D47" s="41">
        <v>769.3</v>
      </c>
      <c r="E47" s="41">
        <f t="shared" si="16"/>
        <v>3077.2000000000003</v>
      </c>
      <c r="F47" s="41">
        <v>145.80000000000001</v>
      </c>
      <c r="G47" s="42" t="s">
        <v>84</v>
      </c>
      <c r="H47" s="43">
        <v>5</v>
      </c>
      <c r="I47" s="44">
        <v>17.5</v>
      </c>
      <c r="J47" s="41">
        <f t="shared" si="17"/>
        <v>2143.1</v>
      </c>
      <c r="K47" s="42" t="s">
        <v>85</v>
      </c>
      <c r="L47" s="44">
        <v>408.4</v>
      </c>
      <c r="M47" s="44">
        <v>367.6</v>
      </c>
      <c r="N47" s="41">
        <v>769.3</v>
      </c>
      <c r="O47" s="45" t="s">
        <v>86</v>
      </c>
      <c r="P47" s="45" t="s">
        <v>87</v>
      </c>
      <c r="Q47" s="45" t="s">
        <v>88</v>
      </c>
      <c r="R47" s="45" t="s">
        <v>89</v>
      </c>
      <c r="S47" s="46">
        <f t="shared" si="18"/>
        <v>276199.60121054004</v>
      </c>
      <c r="T47" s="46">
        <f t="shared" si="0"/>
        <v>89.756792282120117</v>
      </c>
      <c r="U47" s="47">
        <f t="shared" si="19"/>
        <v>166373.01792774437</v>
      </c>
      <c r="V47" s="47">
        <f t="shared" si="1"/>
        <v>109826.58328279568</v>
      </c>
      <c r="W47" s="47">
        <f t="shared" si="20"/>
        <v>251213.13400738212</v>
      </c>
      <c r="X47" s="47">
        <f t="shared" si="2"/>
        <v>24986.467203157925</v>
      </c>
      <c r="Y47" s="48">
        <f t="shared" si="21"/>
        <v>272743.78409054002</v>
      </c>
      <c r="Z47" s="47">
        <f t="shared" si="3"/>
        <v>3455.8171200000215</v>
      </c>
      <c r="AA47" s="48">
        <f t="shared" si="22"/>
        <v>276199.60121054004</v>
      </c>
      <c r="AB47" s="47">
        <f t="shared" si="4"/>
        <v>0</v>
      </c>
      <c r="AC47" s="47">
        <f t="shared" si="23"/>
        <v>138268.86760595362</v>
      </c>
      <c r="AD47" s="47">
        <f t="shared" si="24"/>
        <v>137930.73360458642</v>
      </c>
      <c r="AE47" s="47">
        <f t="shared" si="25"/>
        <v>44.933337971517489</v>
      </c>
      <c r="AF47" s="49">
        <f t="shared" si="26"/>
        <v>0.50061211891669144</v>
      </c>
      <c r="AG47" s="47">
        <f>IF(ISBLANK($D47),"",S47*_xlfn.XLOOKUP(Q47,DATA!$B$24:$B$25,DATA!$C$24:$C$25,"error",0,1)/1000)</f>
        <v>110.00477717013389</v>
      </c>
      <c r="AH47" s="47">
        <f>IF(ISBLANK($D47),"",V47*_xlfn.XLOOKUP(Q47,DATA!$B$24:$B$25,DATA!$C$24:$C$25,"error",0,1)/1000)</f>
        <v>43.741731589871868</v>
      </c>
      <c r="AI47" s="47">
        <f>IF(ISBLANK($D47),"",X47*_xlfn.XLOOKUP(Q47,DATA!$B$24:$B$25,DATA!$C$24:$C$25,"error",0,1)/1000)</f>
        <v>9.9516101576737377</v>
      </c>
      <c r="AJ47" s="47">
        <f>IF(ISBLANK($D47),"",Z47*_xlfn.XLOOKUP(Q47,DATA!$B$24:$B$25,DATA!$C$24:$C$25,"error",0,1)/1000)</f>
        <v>1.3763828425536087</v>
      </c>
      <c r="AK47" s="47">
        <f>IF(ISBLANK($D47),"",AB47*_xlfn.XLOOKUP(Q47,DATA!$B$24:$B$25,DATA!$C$24:$C$25,"error",0,1)/1000)</f>
        <v>0</v>
      </c>
      <c r="AL47" s="47">
        <f t="shared" si="5"/>
        <v>55.069724590099213</v>
      </c>
      <c r="AM47" s="47">
        <f t="shared" si="6"/>
        <v>54.935052580034679</v>
      </c>
      <c r="AN47" s="47">
        <f t="shared" si="27"/>
        <v>3.7505187556531938</v>
      </c>
      <c r="AO47" s="47">
        <f t="shared" si="28"/>
        <v>1.4913369123854983</v>
      </c>
      <c r="AP47" s="47">
        <f t="shared" si="29"/>
        <v>0.33929163355859709</v>
      </c>
      <c r="AQ47" s="47">
        <f t="shared" si="30"/>
        <v>4.6926595360242962E-2</v>
      </c>
      <c r="AR47" s="47">
        <f t="shared" si="31"/>
        <v>0</v>
      </c>
      <c r="AS47" s="47">
        <f t="shared" si="32"/>
        <v>1.8775551413043381</v>
      </c>
      <c r="AT47" s="47">
        <f t="shared" si="33"/>
        <v>1.8729636143488557</v>
      </c>
      <c r="AU47" s="47">
        <f t="shared" si="34"/>
        <v>0.20397735120257263</v>
      </c>
      <c r="AV47" s="47">
        <f t="shared" si="35"/>
        <v>8.1108500705534395E-2</v>
      </c>
      <c r="AW47" s="47">
        <f t="shared" si="36"/>
        <v>1.8452862979063612E-2</v>
      </c>
      <c r="AX47" s="47">
        <f t="shared" si="37"/>
        <v>2.5521703119360168E-3</v>
      </c>
      <c r="AY47" s="47">
        <f t="shared" si="38"/>
        <v>0</v>
      </c>
      <c r="AZ47" s="47">
        <f t="shared" si="39"/>
        <v>0.10211353399653401</v>
      </c>
      <c r="BA47" s="47">
        <f t="shared" si="40"/>
        <v>0.10186381720603861</v>
      </c>
      <c r="BB47" s="23">
        <f>IF(V47&gt;0,J47*DATA!$C$4,0)</f>
        <v>139301.5</v>
      </c>
      <c r="BC47" s="23">
        <f>IF(X47&gt;0,N47*_xlfn.XLOOKUP(Kaišiadorys!O47,DATA!$B$5:$B$6,DATA!$C$5:$C$6,"error",0,1),0)</f>
        <v>65390.499999999993</v>
      </c>
      <c r="BD47" s="23">
        <f>IF(Z47&gt;0,(L47-M47)*DATA!$C$7,"0,00 ")</f>
        <v>6119.9999999999927</v>
      </c>
      <c r="BE47" s="23">
        <f>IF(G47="basement",D47*DATA!$C$8,IF(G47="ground",0,"error"))</f>
        <v>30772</v>
      </c>
      <c r="BF47" s="23">
        <f t="shared" si="41"/>
        <v>241584</v>
      </c>
      <c r="BG47" s="23">
        <v>1.27</v>
      </c>
      <c r="BH47" s="23">
        <v>1.2748285994123409</v>
      </c>
      <c r="BI47" s="23">
        <v>0.87</v>
      </c>
      <c r="BJ47" s="23">
        <v>0.85</v>
      </c>
      <c r="BK47" s="23">
        <f t="shared" si="42"/>
        <v>0.21120350109409192</v>
      </c>
      <c r="BL47" s="23">
        <f t="shared" si="43"/>
        <v>0.17894736842105263</v>
      </c>
      <c r="BM47" s="5">
        <v>1.1000000000000001</v>
      </c>
      <c r="BN47" s="5">
        <f t="shared" si="44"/>
        <v>0.87</v>
      </c>
      <c r="BO47" s="50"/>
      <c r="BP47" s="48">
        <f t="shared" si="7"/>
        <v>13462.75</v>
      </c>
      <c r="BQ47" s="51">
        <f t="shared" si="8"/>
        <v>5</v>
      </c>
      <c r="BR47" s="47">
        <f t="shared" si="45"/>
        <v>4308.08</v>
      </c>
      <c r="BS47" s="46">
        <f t="shared" si="9"/>
        <v>17.5</v>
      </c>
      <c r="BT47" s="46">
        <f t="shared" si="46"/>
        <v>10770.2</v>
      </c>
      <c r="BU47" s="46">
        <f t="shared" si="10"/>
        <v>239.67337835000001</v>
      </c>
      <c r="BV47" s="46">
        <f t="shared" si="11"/>
        <v>144.37089372417941</v>
      </c>
      <c r="BW47" s="46">
        <f t="shared" si="12"/>
        <v>217.99126519210526</v>
      </c>
      <c r="BX47" s="46">
        <f t="shared" si="13"/>
        <v>236.67457835000002</v>
      </c>
      <c r="BY47" s="46">
        <f t="shared" si="14"/>
        <v>239.67337835000001</v>
      </c>
      <c r="BZ47" s="46">
        <f t="shared" si="47"/>
        <v>276199.60121054004</v>
      </c>
      <c r="CA47" s="46">
        <f t="shared" si="47"/>
        <v>166373.01792774437</v>
      </c>
      <c r="CB47" s="46">
        <f t="shared" si="47"/>
        <v>251213.13400738212</v>
      </c>
      <c r="CC47" s="46">
        <f t="shared" si="47"/>
        <v>272743.78409054002</v>
      </c>
      <c r="CD47" s="46">
        <f t="shared" si="47"/>
        <v>276199.60121054004</v>
      </c>
    </row>
    <row r="48" spans="1:82" s="52" customFormat="1" ht="15" customHeight="1" x14ac:dyDescent="0.35">
      <c r="A48" s="39">
        <v>45</v>
      </c>
      <c r="B48" s="40" t="s">
        <v>82</v>
      </c>
      <c r="C48" s="40" t="s">
        <v>135</v>
      </c>
      <c r="D48" s="41">
        <v>644.98</v>
      </c>
      <c r="E48" s="41">
        <f t="shared" si="16"/>
        <v>2579.92</v>
      </c>
      <c r="F48" s="41">
        <v>147.4</v>
      </c>
      <c r="G48" s="42" t="s">
        <v>84</v>
      </c>
      <c r="H48" s="43">
        <v>5</v>
      </c>
      <c r="I48" s="44">
        <v>17.5</v>
      </c>
      <c r="J48" s="41">
        <f t="shared" si="17"/>
        <v>2169.8000000000002</v>
      </c>
      <c r="K48" s="42" t="s">
        <v>85</v>
      </c>
      <c r="L48" s="44">
        <v>409.7</v>
      </c>
      <c r="M48" s="44">
        <v>225.4</v>
      </c>
      <c r="N48" s="41">
        <v>706.37</v>
      </c>
      <c r="O48" s="45" t="s">
        <v>86</v>
      </c>
      <c r="P48" s="45" t="s">
        <v>87</v>
      </c>
      <c r="Q48" s="45" t="s">
        <v>88</v>
      </c>
      <c r="R48" s="45" t="s">
        <v>89</v>
      </c>
      <c r="S48" s="46">
        <f t="shared" si="18"/>
        <v>271193.96821017202</v>
      </c>
      <c r="T48" s="46">
        <f t="shared" si="0"/>
        <v>105.11720061481442</v>
      </c>
      <c r="U48" s="47">
        <f t="shared" si="19"/>
        <v>159999.10077187707</v>
      </c>
      <c r="V48" s="47">
        <f t="shared" si="1"/>
        <v>111194.86743829495</v>
      </c>
      <c r="W48" s="47">
        <f t="shared" si="20"/>
        <v>248251.43494838255</v>
      </c>
      <c r="X48" s="47">
        <f t="shared" si="2"/>
        <v>22942.533261789475</v>
      </c>
      <c r="Y48" s="48">
        <f t="shared" si="21"/>
        <v>255583.50019017205</v>
      </c>
      <c r="Z48" s="47">
        <f t="shared" si="3"/>
        <v>15610.468019999971</v>
      </c>
      <c r="AA48" s="48">
        <f t="shared" si="22"/>
        <v>271193.96821017202</v>
      </c>
      <c r="AB48" s="47">
        <f t="shared" si="4"/>
        <v>0</v>
      </c>
      <c r="AC48" s="47">
        <f t="shared" si="23"/>
        <v>149747.8687200844</v>
      </c>
      <c r="AD48" s="47">
        <f t="shared" si="24"/>
        <v>121446.09949008762</v>
      </c>
      <c r="AE48" s="47">
        <f t="shared" si="25"/>
        <v>58.043609383269398</v>
      </c>
      <c r="AF48" s="49">
        <f t="shared" si="26"/>
        <v>0.55217993861881043</v>
      </c>
      <c r="AG48" s="47">
        <f>IF(ISBLANK($D48),"",S48*_xlfn.XLOOKUP(Q48,DATA!$B$24:$B$25,DATA!$C$24:$C$25,"error",0,1)/1000)</f>
        <v>108.01113365874733</v>
      </c>
      <c r="AH48" s="47">
        <f>IF(ISBLANK($D48),"",V48*_xlfn.XLOOKUP(Q48,DATA!$B$24:$B$25,DATA!$C$24:$C$25,"error",0,1)/1000)</f>
        <v>44.286691803324118</v>
      </c>
      <c r="AI48" s="47">
        <f>IF(ISBLANK($D48),"",X48*_xlfn.XLOOKUP(Q48,DATA!$B$24:$B$25,DATA!$C$24:$C$25,"error",0,1)/1000)</f>
        <v>9.1375521475055113</v>
      </c>
      <c r="AJ48" s="47">
        <f>IF(ISBLANK($D48),"",Z48*_xlfn.XLOOKUP(Q48,DATA!$B$24:$B$25,DATA!$C$24:$C$25,"error",0,1)/1000)</f>
        <v>6.2173372030055889</v>
      </c>
      <c r="AK48" s="47">
        <f>IF(ISBLANK($D48),"",AB48*_xlfn.XLOOKUP(Q48,DATA!$B$24:$B$25,DATA!$C$24:$C$25,"error",0,1)/1000)</f>
        <v>0</v>
      </c>
      <c r="AL48" s="47">
        <f t="shared" si="5"/>
        <v>59.641581153835219</v>
      </c>
      <c r="AM48" s="47">
        <f t="shared" si="6"/>
        <v>48.369552504912107</v>
      </c>
      <c r="AN48" s="47">
        <f t="shared" si="27"/>
        <v>3.6825471859278411</v>
      </c>
      <c r="AO48" s="47">
        <f t="shared" si="28"/>
        <v>1.5099168645859045</v>
      </c>
      <c r="AP48" s="47">
        <f t="shared" si="29"/>
        <v>0.31153702222382157</v>
      </c>
      <c r="AQ48" s="47">
        <f t="shared" si="30"/>
        <v>0.21197479227678206</v>
      </c>
      <c r="AR48" s="47">
        <f t="shared" si="31"/>
        <v>0</v>
      </c>
      <c r="AS48" s="47">
        <f t="shared" si="32"/>
        <v>2.0334286790865082</v>
      </c>
      <c r="AT48" s="47">
        <f t="shared" si="33"/>
        <v>1.649118506841333</v>
      </c>
      <c r="AU48" s="47">
        <f t="shared" si="34"/>
        <v>0.20028061972275799</v>
      </c>
      <c r="AV48" s="47">
        <f t="shared" si="35"/>
        <v>8.2118998101287116E-2</v>
      </c>
      <c r="AW48" s="47">
        <f t="shared" si="36"/>
        <v>1.6943388564306702E-2</v>
      </c>
      <c r="AX48" s="47">
        <f t="shared" si="37"/>
        <v>1.1528553639455983E-2</v>
      </c>
      <c r="AY48" s="47">
        <f t="shared" si="38"/>
        <v>0</v>
      </c>
      <c r="AZ48" s="47">
        <f t="shared" si="39"/>
        <v>0.1105909403050498</v>
      </c>
      <c r="BA48" s="47">
        <f t="shared" si="40"/>
        <v>8.9689679417708182E-2</v>
      </c>
      <c r="BB48" s="23">
        <f>IF(V48&gt;0,J48*DATA!$C$4,0)</f>
        <v>141037</v>
      </c>
      <c r="BC48" s="23">
        <f>IF(X48&gt;0,N48*_xlfn.XLOOKUP(Kaišiadorys!O48,DATA!$B$5:$B$6,DATA!$C$5:$C$6,"error",0,1),0)</f>
        <v>60041.45</v>
      </c>
      <c r="BD48" s="23">
        <f>IF(Z48&gt;0,(L48-M48)*DATA!$C$7,"0,00 ")</f>
        <v>27644.999999999996</v>
      </c>
      <c r="BE48" s="23">
        <f>IF(G48="basement",D48*DATA!$C$8,IF(G48="ground",0,"error"))</f>
        <v>25799.200000000001</v>
      </c>
      <c r="BF48" s="23">
        <f t="shared" si="41"/>
        <v>254522.65000000002</v>
      </c>
      <c r="BG48" s="23">
        <v>1.27</v>
      </c>
      <c r="BH48" s="23">
        <v>1.8872223578227973</v>
      </c>
      <c r="BI48" s="23">
        <v>0.71</v>
      </c>
      <c r="BJ48" s="23">
        <v>0.85</v>
      </c>
      <c r="BK48" s="23">
        <f t="shared" si="42"/>
        <v>0.21120350109409192</v>
      </c>
      <c r="BL48" s="23">
        <f t="shared" si="43"/>
        <v>0.17894736842105263</v>
      </c>
      <c r="BM48" s="5">
        <v>1.1000000000000001</v>
      </c>
      <c r="BN48" s="5">
        <f t="shared" si="44"/>
        <v>0.71</v>
      </c>
      <c r="BO48" s="50"/>
      <c r="BP48" s="48">
        <f t="shared" si="7"/>
        <v>11287.15</v>
      </c>
      <c r="BQ48" s="51">
        <f t="shared" si="8"/>
        <v>5</v>
      </c>
      <c r="BR48" s="47">
        <f t="shared" si="45"/>
        <v>3611.8879999999999</v>
      </c>
      <c r="BS48" s="46">
        <f t="shared" si="9"/>
        <v>17.5</v>
      </c>
      <c r="BT48" s="46">
        <f t="shared" si="46"/>
        <v>9029.7199999999993</v>
      </c>
      <c r="BU48" s="46">
        <f t="shared" si="10"/>
        <v>235.32971903000001</v>
      </c>
      <c r="BV48" s="46">
        <f t="shared" si="11"/>
        <v>138.83990001030637</v>
      </c>
      <c r="BW48" s="46">
        <f t="shared" si="12"/>
        <v>215.42123824052632</v>
      </c>
      <c r="BX48" s="46">
        <f t="shared" si="13"/>
        <v>221.78366903000003</v>
      </c>
      <c r="BY48" s="46">
        <f t="shared" si="14"/>
        <v>235.32971903000001</v>
      </c>
      <c r="BZ48" s="46">
        <f t="shared" si="47"/>
        <v>271193.96821017202</v>
      </c>
      <c r="CA48" s="46">
        <f t="shared" si="47"/>
        <v>159999.10077187707</v>
      </c>
      <c r="CB48" s="46">
        <f t="shared" si="47"/>
        <v>248251.43494838255</v>
      </c>
      <c r="CC48" s="46">
        <f t="shared" si="47"/>
        <v>255583.50019017205</v>
      </c>
      <c r="CD48" s="46">
        <f t="shared" si="47"/>
        <v>271193.96821017202</v>
      </c>
    </row>
    <row r="49" spans="1:82" s="52" customFormat="1" ht="15" customHeight="1" x14ac:dyDescent="0.35">
      <c r="A49" s="39">
        <v>46</v>
      </c>
      <c r="B49" s="40" t="s">
        <v>82</v>
      </c>
      <c r="C49" s="40" t="s">
        <v>136</v>
      </c>
      <c r="D49" s="41">
        <v>803.7</v>
      </c>
      <c r="E49" s="41">
        <f t="shared" si="16"/>
        <v>3214.8</v>
      </c>
      <c r="F49" s="41">
        <v>141</v>
      </c>
      <c r="G49" s="42" t="s">
        <v>84</v>
      </c>
      <c r="H49" s="43">
        <v>5</v>
      </c>
      <c r="I49" s="44">
        <v>17.5</v>
      </c>
      <c r="J49" s="41">
        <f t="shared" si="17"/>
        <v>2048.1</v>
      </c>
      <c r="K49" s="42" t="s">
        <v>85</v>
      </c>
      <c r="L49" s="44">
        <v>419.4</v>
      </c>
      <c r="M49" s="44">
        <v>188.7</v>
      </c>
      <c r="N49" s="41">
        <v>803.7</v>
      </c>
      <c r="O49" s="45" t="s">
        <v>86</v>
      </c>
      <c r="P49" s="45" t="s">
        <v>87</v>
      </c>
      <c r="Q49" s="45" t="s">
        <v>88</v>
      </c>
      <c r="R49" s="45" t="s">
        <v>89</v>
      </c>
      <c r="S49" s="46">
        <f t="shared" si="18"/>
        <v>292363.58400606003</v>
      </c>
      <c r="T49" s="46">
        <f t="shared" si="0"/>
        <v>90.943008587178056</v>
      </c>
      <c r="U49" s="47">
        <f t="shared" si="19"/>
        <v>187405.4274937677</v>
      </c>
      <c r="V49" s="47">
        <f t="shared" si="1"/>
        <v>104958.15651229233</v>
      </c>
      <c r="W49" s="47">
        <f t="shared" si="20"/>
        <v>266259.82254605996</v>
      </c>
      <c r="X49" s="47">
        <f t="shared" si="2"/>
        <v>26103.761460000067</v>
      </c>
      <c r="Y49" s="48">
        <f t="shared" si="21"/>
        <v>272822.97102606</v>
      </c>
      <c r="Z49" s="47">
        <f t="shared" si="3"/>
        <v>19540.612980000034</v>
      </c>
      <c r="AA49" s="48">
        <f t="shared" si="22"/>
        <v>292363.58400606003</v>
      </c>
      <c r="AB49" s="47">
        <f t="shared" si="4"/>
        <v>0</v>
      </c>
      <c r="AC49" s="47">
        <f t="shared" si="23"/>
        <v>150602.53095229244</v>
      </c>
      <c r="AD49" s="47">
        <f t="shared" si="24"/>
        <v>141761.05305376759</v>
      </c>
      <c r="AE49" s="47">
        <f t="shared" si="25"/>
        <v>46.846625280668292</v>
      </c>
      <c r="AF49" s="49">
        <f t="shared" si="26"/>
        <v>0.51512068941243649</v>
      </c>
      <c r="AG49" s="47">
        <f>IF(ISBLANK($D49),"",S49*_xlfn.XLOOKUP(Q49,DATA!$B$24:$B$25,DATA!$C$24:$C$25,"error",0,1)/1000)</f>
        <v>116.44256823793359</v>
      </c>
      <c r="AH49" s="47">
        <f>IF(ISBLANK($D49),"",V49*_xlfn.XLOOKUP(Q49,DATA!$B$24:$B$25,DATA!$C$24:$C$25,"error",0,1)/1000)</f>
        <v>41.802734575715796</v>
      </c>
      <c r="AI49" s="47">
        <f>IF(ISBLANK($D49),"",X49*_xlfn.XLOOKUP(Q49,DATA!$B$24:$B$25,DATA!$C$24:$C$25,"error",0,1)/1000)</f>
        <v>10.396606114288826</v>
      </c>
      <c r="AJ49" s="47">
        <f>IF(ISBLANK($D49),"",Z49*_xlfn.XLOOKUP(Q49,DATA!$B$24:$B$25,DATA!$C$24:$C$25,"error",0,1)/1000)</f>
        <v>7.7826353376744146</v>
      </c>
      <c r="AK49" s="47">
        <f>IF(ISBLANK($D49),"",AB49*_xlfn.XLOOKUP(Q49,DATA!$B$24:$B$25,DATA!$C$24:$C$25,"error",0,1)/1000)</f>
        <v>0</v>
      </c>
      <c r="AL49" s="47">
        <f t="shared" si="5"/>
        <v>59.981976027679032</v>
      </c>
      <c r="AM49" s="47">
        <f t="shared" si="6"/>
        <v>56.460592210254553</v>
      </c>
      <c r="AN49" s="47">
        <f t="shared" si="27"/>
        <v>3.9700097338260467</v>
      </c>
      <c r="AO49" s="47">
        <f t="shared" si="28"/>
        <v>1.4252284682267451</v>
      </c>
      <c r="AP49" s="47">
        <f t="shared" si="29"/>
        <v>0.35446338995326249</v>
      </c>
      <c r="AQ49" s="47">
        <f t="shared" si="30"/>
        <v>0.26534229288254907</v>
      </c>
      <c r="AR49" s="47">
        <f t="shared" si="31"/>
        <v>0</v>
      </c>
      <c r="AS49" s="47">
        <f t="shared" si="32"/>
        <v>2.0450341510625565</v>
      </c>
      <c r="AT49" s="47">
        <f t="shared" si="33"/>
        <v>1.9249755827634902</v>
      </c>
      <c r="AU49" s="47">
        <f t="shared" si="34"/>
        <v>0.21591468341110409</v>
      </c>
      <c r="AV49" s="47">
        <f t="shared" si="35"/>
        <v>7.7513097986563806E-2</v>
      </c>
      <c r="AW49" s="47">
        <f t="shared" si="36"/>
        <v>1.9278000749088059E-2</v>
      </c>
      <c r="AX49" s="47">
        <f t="shared" si="37"/>
        <v>1.4431021837344031E-2</v>
      </c>
      <c r="AY49" s="47">
        <f t="shared" si="38"/>
        <v>0</v>
      </c>
      <c r="AZ49" s="47">
        <f t="shared" si="39"/>
        <v>0.11122212057299591</v>
      </c>
      <c r="BA49" s="47">
        <f t="shared" si="40"/>
        <v>0.10469256283810818</v>
      </c>
      <c r="BB49" s="23">
        <f>IF(V49&gt;0,J49*DATA!$C$4,0)</f>
        <v>133126.5</v>
      </c>
      <c r="BC49" s="23">
        <f>IF(X49&gt;0,N49*_xlfn.XLOOKUP(Kaišiadorys!O49,DATA!$B$5:$B$6,DATA!$C$5:$C$6,"error",0,1),0)</f>
        <v>68314.5</v>
      </c>
      <c r="BD49" s="23">
        <f>IF(Z49&gt;0,(L49-M49)*DATA!$C$7,"0,00 ")</f>
        <v>34605</v>
      </c>
      <c r="BE49" s="23">
        <f>IF(G49="basement",D49*DATA!$C$8,IF(G49="ground",0,"error"))</f>
        <v>32148</v>
      </c>
      <c r="BF49" s="23">
        <f t="shared" si="41"/>
        <v>268194</v>
      </c>
      <c r="BG49" s="23">
        <v>1.27</v>
      </c>
      <c r="BH49" s="23">
        <v>2.0626251788268957</v>
      </c>
      <c r="BI49" s="23">
        <v>0.87</v>
      </c>
      <c r="BJ49" s="23">
        <v>0.85</v>
      </c>
      <c r="BK49" s="23">
        <f t="shared" si="42"/>
        <v>0.21120350109409192</v>
      </c>
      <c r="BL49" s="23">
        <f t="shared" si="43"/>
        <v>0.17894736842105263</v>
      </c>
      <c r="BM49" s="5">
        <v>1.1000000000000001</v>
      </c>
      <c r="BN49" s="5">
        <f t="shared" si="44"/>
        <v>0.87</v>
      </c>
      <c r="BO49" s="50"/>
      <c r="BP49" s="48">
        <f t="shared" si="7"/>
        <v>14064.75</v>
      </c>
      <c r="BQ49" s="51">
        <f t="shared" si="8"/>
        <v>5</v>
      </c>
      <c r="BR49" s="47">
        <f t="shared" si="45"/>
        <v>4500.72</v>
      </c>
      <c r="BS49" s="46">
        <f t="shared" si="9"/>
        <v>17.5</v>
      </c>
      <c r="BT49" s="46">
        <f t="shared" si="46"/>
        <v>11251.800000000001</v>
      </c>
      <c r="BU49" s="46">
        <f t="shared" si="10"/>
        <v>253.69974314999999</v>
      </c>
      <c r="BV49" s="46">
        <f t="shared" si="11"/>
        <v>162.62185655481403</v>
      </c>
      <c r="BW49" s="46">
        <f t="shared" si="12"/>
        <v>231.04809314999997</v>
      </c>
      <c r="BX49" s="46">
        <f t="shared" si="13"/>
        <v>236.74329314999997</v>
      </c>
      <c r="BY49" s="46">
        <f t="shared" si="14"/>
        <v>253.69974314999999</v>
      </c>
      <c r="BZ49" s="46">
        <f t="shared" si="47"/>
        <v>292363.58400606003</v>
      </c>
      <c r="CA49" s="46">
        <f t="shared" si="47"/>
        <v>187405.4274937677</v>
      </c>
      <c r="CB49" s="46">
        <f t="shared" si="47"/>
        <v>266259.82254605996</v>
      </c>
      <c r="CC49" s="46">
        <f t="shared" si="47"/>
        <v>272822.97102606</v>
      </c>
      <c r="CD49" s="46">
        <f t="shared" si="47"/>
        <v>292363.58400606003</v>
      </c>
    </row>
    <row r="50" spans="1:82" s="52" customFormat="1" ht="15" customHeight="1" x14ac:dyDescent="0.35">
      <c r="A50" s="39">
        <v>47</v>
      </c>
      <c r="B50" s="40" t="s">
        <v>82</v>
      </c>
      <c r="C50" s="40" t="s">
        <v>137</v>
      </c>
      <c r="D50" s="41">
        <v>293.89999999999998</v>
      </c>
      <c r="E50" s="41">
        <f t="shared" si="16"/>
        <v>940.48</v>
      </c>
      <c r="F50" s="41">
        <v>70.2</v>
      </c>
      <c r="G50" s="42" t="s">
        <v>84</v>
      </c>
      <c r="H50" s="43">
        <v>4</v>
      </c>
      <c r="I50" s="44">
        <v>14.5</v>
      </c>
      <c r="J50" s="41">
        <f t="shared" si="17"/>
        <v>844.80000000000007</v>
      </c>
      <c r="K50" s="42" t="s">
        <v>85</v>
      </c>
      <c r="L50" s="44">
        <v>173.1</v>
      </c>
      <c r="M50" s="44">
        <v>112.5</v>
      </c>
      <c r="N50" s="41">
        <v>293.89999999999998</v>
      </c>
      <c r="O50" s="45" t="s">
        <v>86</v>
      </c>
      <c r="P50" s="45" t="s">
        <v>87</v>
      </c>
      <c r="Q50" s="45" t="s">
        <v>88</v>
      </c>
      <c r="R50" s="45" t="s">
        <v>89</v>
      </c>
      <c r="S50" s="46">
        <f t="shared" si="18"/>
        <v>107005.27232962003</v>
      </c>
      <c r="T50" s="46">
        <f t="shared" si="0"/>
        <v>113.7772970500383</v>
      </c>
      <c r="U50" s="47">
        <f t="shared" si="19"/>
        <v>63712.146690449757</v>
      </c>
      <c r="V50" s="47">
        <f t="shared" si="1"/>
        <v>43293.12563917027</v>
      </c>
      <c r="W50" s="47">
        <f t="shared" si="20"/>
        <v>97459.551920146347</v>
      </c>
      <c r="X50" s="47">
        <f t="shared" si="2"/>
        <v>9545.7204094736808</v>
      </c>
      <c r="Y50" s="48">
        <f t="shared" si="21"/>
        <v>101872.36748962004</v>
      </c>
      <c r="Z50" s="47">
        <f t="shared" si="3"/>
        <v>5132.9048399999883</v>
      </c>
      <c r="AA50" s="48">
        <f t="shared" si="22"/>
        <v>107005.27232962003</v>
      </c>
      <c r="AB50" s="47">
        <f t="shared" si="4"/>
        <v>0</v>
      </c>
      <c r="AC50" s="47">
        <f t="shared" si="23"/>
        <v>57971.750888643939</v>
      </c>
      <c r="AD50" s="47">
        <f t="shared" si="24"/>
        <v>49033.521440976088</v>
      </c>
      <c r="AE50" s="47">
        <f t="shared" si="25"/>
        <v>61.640599362712592</v>
      </c>
      <c r="AF50" s="49">
        <f t="shared" si="26"/>
        <v>0.5417653693742045</v>
      </c>
      <c r="AG50" s="47">
        <f>IF(ISBLANK($D50),"",S50*_xlfn.XLOOKUP(Q50,DATA!$B$24:$B$25,DATA!$C$24:$C$25,"error",0,1)/1000)</f>
        <v>42.618059863441061</v>
      </c>
      <c r="AH50" s="47">
        <f>IF(ISBLANK($D50),"",V50*_xlfn.XLOOKUP(Q50,DATA!$B$24:$B$25,DATA!$C$24:$C$25,"error",0,1)/1000)</f>
        <v>17.242786079568738</v>
      </c>
      <c r="AI50" s="47">
        <f>IF(ISBLANK($D50),"",X50*_xlfn.XLOOKUP(Q50,DATA!$B$24:$B$25,DATA!$C$24:$C$25,"error",0,1)/1000)</f>
        <v>3.8018695246851779</v>
      </c>
      <c r="AJ50" s="47">
        <f>IF(ISBLANK($D50),"",Z50*_xlfn.XLOOKUP(Q50,DATA!$B$24:$B$25,DATA!$C$24:$C$25,"error",0,1)/1000)</f>
        <v>2.0443333396751955</v>
      </c>
      <c r="AK50" s="47">
        <f>IF(ISBLANK($D50),"",AB50*_xlfn.XLOOKUP(Q50,DATA!$B$24:$B$25,DATA!$C$24:$C$25,"error",0,1)/1000)</f>
        <v>0</v>
      </c>
      <c r="AL50" s="47">
        <f t="shared" si="5"/>
        <v>23.08898894392911</v>
      </c>
      <c r="AM50" s="47">
        <f t="shared" si="6"/>
        <v>19.529070919511952</v>
      </c>
      <c r="AN50" s="47">
        <f t="shared" si="27"/>
        <v>1.4530262863055237</v>
      </c>
      <c r="AO50" s="47">
        <f t="shared" si="28"/>
        <v>0.58787803816120066</v>
      </c>
      <c r="AP50" s="47">
        <f t="shared" si="29"/>
        <v>0.12962148849976798</v>
      </c>
      <c r="AQ50" s="47">
        <f t="shared" si="30"/>
        <v>6.9699796049772042E-2</v>
      </c>
      <c r="AR50" s="47">
        <f t="shared" si="31"/>
        <v>0</v>
      </c>
      <c r="AS50" s="47">
        <f t="shared" si="32"/>
        <v>0.78719932271074067</v>
      </c>
      <c r="AT50" s="47">
        <f t="shared" si="33"/>
        <v>0.66582696359478299</v>
      </c>
      <c r="AU50" s="47">
        <f t="shared" si="34"/>
        <v>7.902492226217199E-2</v>
      </c>
      <c r="AV50" s="47">
        <f t="shared" si="35"/>
        <v>3.1972591757750676E-2</v>
      </c>
      <c r="AW50" s="47">
        <f t="shared" si="36"/>
        <v>7.0496508898307371E-3</v>
      </c>
      <c r="AX50" s="47">
        <f t="shared" si="37"/>
        <v>3.7907235515519926E-3</v>
      </c>
      <c r="AY50" s="47">
        <f t="shared" si="38"/>
        <v>0</v>
      </c>
      <c r="AZ50" s="47">
        <f t="shared" si="39"/>
        <v>4.2812966199133405E-2</v>
      </c>
      <c r="BA50" s="47">
        <f t="shared" si="40"/>
        <v>3.6211956063038585E-2</v>
      </c>
      <c r="BB50" s="23">
        <f>IF(V50&gt;0,J50*DATA!$C$4,0)</f>
        <v>54912.000000000007</v>
      </c>
      <c r="BC50" s="23">
        <f>IF(X50&gt;0,N50*_xlfn.XLOOKUP(Kaišiadorys!O50,DATA!$B$5:$B$6,DATA!$C$5:$C$6,"error",0,1),0)</f>
        <v>24981.499999999996</v>
      </c>
      <c r="BD50" s="23">
        <f>IF(Z50&gt;0,(L50-M50)*DATA!$C$7,"0,00 ")</f>
        <v>9090</v>
      </c>
      <c r="BE50" s="23">
        <f>IF(G50="basement",D50*DATA!$C$8,IF(G50="ground",0,"error"))</f>
        <v>11756</v>
      </c>
      <c r="BF50" s="23">
        <f t="shared" si="41"/>
        <v>100739.5</v>
      </c>
      <c r="BG50" s="23">
        <v>1.27</v>
      </c>
      <c r="BH50" s="23">
        <v>1.7126516464471404</v>
      </c>
      <c r="BI50" s="23">
        <v>0.87</v>
      </c>
      <c r="BJ50" s="23">
        <v>0.85</v>
      </c>
      <c r="BK50" s="23">
        <f t="shared" si="42"/>
        <v>0.21120350109409192</v>
      </c>
      <c r="BL50" s="23">
        <f t="shared" si="43"/>
        <v>0.17894736842105263</v>
      </c>
      <c r="BM50" s="5">
        <v>1.1000000000000001</v>
      </c>
      <c r="BN50" s="5">
        <f t="shared" si="44"/>
        <v>0.87</v>
      </c>
      <c r="BO50" s="50"/>
      <c r="BP50" s="48">
        <f t="shared" si="7"/>
        <v>4261.5499999999993</v>
      </c>
      <c r="BQ50" s="51">
        <f t="shared" si="8"/>
        <v>4</v>
      </c>
      <c r="BR50" s="47">
        <f t="shared" si="45"/>
        <v>1363.6959999999997</v>
      </c>
      <c r="BS50" s="46">
        <f t="shared" si="9"/>
        <v>14.5</v>
      </c>
      <c r="BT50" s="46">
        <f t="shared" si="46"/>
        <v>3409.24</v>
      </c>
      <c r="BU50" s="46">
        <f t="shared" si="10"/>
        <v>92.854280050000014</v>
      </c>
      <c r="BV50" s="46">
        <f t="shared" si="11"/>
        <v>55.286486194420128</v>
      </c>
      <c r="BW50" s="46">
        <f t="shared" si="12"/>
        <v>84.570940576315806</v>
      </c>
      <c r="BX50" s="46">
        <f t="shared" si="13"/>
        <v>88.400180050000031</v>
      </c>
      <c r="BY50" s="46">
        <f t="shared" si="14"/>
        <v>92.854280050000014</v>
      </c>
      <c r="BZ50" s="46">
        <f t="shared" si="47"/>
        <v>107005.27232962003</v>
      </c>
      <c r="CA50" s="46">
        <f t="shared" si="47"/>
        <v>63712.146690449757</v>
      </c>
      <c r="CB50" s="46">
        <f t="shared" si="47"/>
        <v>97459.551920146347</v>
      </c>
      <c r="CC50" s="46">
        <f t="shared" si="47"/>
        <v>101872.36748962004</v>
      </c>
      <c r="CD50" s="46">
        <f t="shared" si="47"/>
        <v>107005.27232962003</v>
      </c>
    </row>
    <row r="51" spans="1:82" s="52" customFormat="1" ht="15" customHeight="1" x14ac:dyDescent="0.35">
      <c r="A51" s="39">
        <v>48</v>
      </c>
      <c r="B51" s="40" t="s">
        <v>82</v>
      </c>
      <c r="C51" s="40" t="s">
        <v>138</v>
      </c>
      <c r="D51" s="41">
        <v>306.89999999999998</v>
      </c>
      <c r="E51" s="41">
        <f t="shared" si="16"/>
        <v>982.07999999999993</v>
      </c>
      <c r="F51" s="41">
        <v>72.400000000000006</v>
      </c>
      <c r="G51" s="42" t="s">
        <v>84</v>
      </c>
      <c r="H51" s="43">
        <v>4</v>
      </c>
      <c r="I51" s="44">
        <v>14.5</v>
      </c>
      <c r="J51" s="41">
        <f t="shared" si="17"/>
        <v>871.50000000000023</v>
      </c>
      <c r="K51" s="42" t="s">
        <v>85</v>
      </c>
      <c r="L51" s="44">
        <v>178.3</v>
      </c>
      <c r="M51" s="44">
        <v>151.5</v>
      </c>
      <c r="N51" s="41">
        <v>306.89999999999998</v>
      </c>
      <c r="O51" s="45" t="s">
        <v>86</v>
      </c>
      <c r="P51" s="45" t="s">
        <v>87</v>
      </c>
      <c r="Q51" s="45" t="s">
        <v>88</v>
      </c>
      <c r="R51" s="45" t="s">
        <v>89</v>
      </c>
      <c r="S51" s="46">
        <f t="shared" si="18"/>
        <v>107861.92212222003</v>
      </c>
      <c r="T51" s="46">
        <f t="shared" si="0"/>
        <v>109.83007710392232</v>
      </c>
      <c r="U51" s="47">
        <f t="shared" si="19"/>
        <v>63200.512327550423</v>
      </c>
      <c r="V51" s="47">
        <f t="shared" si="1"/>
        <v>44661.409794669606</v>
      </c>
      <c r="W51" s="47">
        <f t="shared" si="20"/>
        <v>97893.968418009506</v>
      </c>
      <c r="X51" s="47">
        <f t="shared" si="2"/>
        <v>9967.9537042105221</v>
      </c>
      <c r="Y51" s="48">
        <f t="shared" si="21"/>
        <v>105591.92460222002</v>
      </c>
      <c r="Z51" s="47">
        <f t="shared" si="3"/>
        <v>2269.9975200000044</v>
      </c>
      <c r="AA51" s="48">
        <f t="shared" si="22"/>
        <v>107861.92212222003</v>
      </c>
      <c r="AB51" s="47">
        <f t="shared" si="4"/>
        <v>0</v>
      </c>
      <c r="AC51" s="47">
        <f t="shared" si="23"/>
        <v>56899.361018880132</v>
      </c>
      <c r="AD51" s="47">
        <f t="shared" si="24"/>
        <v>50962.561103339896</v>
      </c>
      <c r="AE51" s="47">
        <f t="shared" si="25"/>
        <v>57.93760286217023</v>
      </c>
      <c r="AF51" s="49">
        <f t="shared" si="26"/>
        <v>0.52752036955550063</v>
      </c>
      <c r="AG51" s="47">
        <f>IF(ISBLANK($D51),"",S51*_xlfn.XLOOKUP(Q51,DATA!$B$24:$B$25,DATA!$C$24:$C$25,"error",0,1)/1000)</f>
        <v>42.959246342837794</v>
      </c>
      <c r="AH51" s="47">
        <f>IF(ISBLANK($D51),"",V51*_xlfn.XLOOKUP(Q51,DATA!$B$24:$B$25,DATA!$C$24:$C$25,"error",0,1)/1000)</f>
        <v>17.787746293021012</v>
      </c>
      <c r="AI51" s="47">
        <f>IF(ISBLANK($D51),"",X51*_xlfn.XLOOKUP(Q51,DATA!$B$24:$B$25,DATA!$C$24:$C$25,"error",0,1)/1000)</f>
        <v>3.9700366013129669</v>
      </c>
      <c r="AJ51" s="47">
        <f>IF(ISBLANK($D51),"",Z51*_xlfn.XLOOKUP(Q51,DATA!$B$24:$B$25,DATA!$C$24:$C$25,"error",0,1)/1000)</f>
        <v>0.90409461226560173</v>
      </c>
      <c r="AK51" s="47">
        <f>IF(ISBLANK($D51),"",AB51*_xlfn.XLOOKUP(Q51,DATA!$B$24:$B$25,DATA!$C$24:$C$25,"error",0,1)/1000)</f>
        <v>0</v>
      </c>
      <c r="AL51" s="47">
        <f t="shared" si="5"/>
        <v>22.661877506599581</v>
      </c>
      <c r="AM51" s="47">
        <f t="shared" si="6"/>
        <v>20.297368836238213</v>
      </c>
      <c r="AN51" s="47">
        <f t="shared" si="27"/>
        <v>1.4646587473955874</v>
      </c>
      <c r="AO51" s="47">
        <f t="shared" si="28"/>
        <v>0.60645799036160786</v>
      </c>
      <c r="AP51" s="47">
        <f t="shared" si="29"/>
        <v>0.13535500109077508</v>
      </c>
      <c r="AQ51" s="47">
        <f t="shared" si="30"/>
        <v>3.0824332246433973E-2</v>
      </c>
      <c r="AR51" s="47">
        <f t="shared" si="31"/>
        <v>0</v>
      </c>
      <c r="AS51" s="47">
        <f t="shared" si="32"/>
        <v>0.77263732369881688</v>
      </c>
      <c r="AT51" s="47">
        <f t="shared" si="33"/>
        <v>0.69202142369677055</v>
      </c>
      <c r="AU51" s="47">
        <f t="shared" si="34"/>
        <v>7.9657570371861275E-2</v>
      </c>
      <c r="AV51" s="47">
        <f t="shared" si="35"/>
        <v>3.2983089153503439E-2</v>
      </c>
      <c r="AW51" s="47">
        <f t="shared" si="36"/>
        <v>7.3614762098981046E-3</v>
      </c>
      <c r="AX51" s="47">
        <f t="shared" si="37"/>
        <v>1.6764255970560041E-3</v>
      </c>
      <c r="AY51" s="47">
        <f t="shared" si="38"/>
        <v>0</v>
      </c>
      <c r="AZ51" s="47">
        <f t="shared" si="39"/>
        <v>4.2020990960457555E-2</v>
      </c>
      <c r="BA51" s="47">
        <f t="shared" si="40"/>
        <v>3.763657941140372E-2</v>
      </c>
      <c r="BB51" s="23">
        <f>IF(V51&gt;0,J51*DATA!$C$4,0)</f>
        <v>56647.500000000015</v>
      </c>
      <c r="BC51" s="23">
        <f>IF(X51&gt;0,N51*_xlfn.XLOOKUP(Kaišiadorys!O51,DATA!$B$5:$B$6,DATA!$C$5:$C$6,"error",0,1),0)</f>
        <v>26086.499999999996</v>
      </c>
      <c r="BD51" s="23">
        <f>IF(Z51&gt;0,(L51-M51)*DATA!$C$7,"0,00 ")</f>
        <v>4020.0000000000018</v>
      </c>
      <c r="BE51" s="23">
        <f>IF(G51="basement",D51*DATA!$C$8,IF(G51="ground",0,"error"))</f>
        <v>12276</v>
      </c>
      <c r="BF51" s="23">
        <f t="shared" si="41"/>
        <v>99030.000000000015</v>
      </c>
      <c r="BG51" s="23">
        <v>1.27</v>
      </c>
      <c r="BH51" s="23">
        <v>1.3630398205272014</v>
      </c>
      <c r="BI51" s="23">
        <v>0.87</v>
      </c>
      <c r="BJ51" s="23">
        <v>0.85</v>
      </c>
      <c r="BK51" s="23">
        <f t="shared" si="42"/>
        <v>0.21120350109409192</v>
      </c>
      <c r="BL51" s="23">
        <f t="shared" si="43"/>
        <v>0.17894736842105263</v>
      </c>
      <c r="BM51" s="5">
        <v>1.1000000000000001</v>
      </c>
      <c r="BN51" s="5">
        <f t="shared" si="44"/>
        <v>0.87</v>
      </c>
      <c r="BO51" s="50"/>
      <c r="BP51" s="48">
        <f t="shared" si="7"/>
        <v>4450.0499999999993</v>
      </c>
      <c r="BQ51" s="51">
        <f t="shared" si="8"/>
        <v>4</v>
      </c>
      <c r="BR51" s="47">
        <f t="shared" si="45"/>
        <v>1424.0159999999998</v>
      </c>
      <c r="BS51" s="46">
        <f t="shared" si="9"/>
        <v>14.5</v>
      </c>
      <c r="BT51" s="46">
        <f t="shared" si="46"/>
        <v>3560.0399999999995</v>
      </c>
      <c r="BU51" s="46">
        <f t="shared" si="10"/>
        <v>93.59764155000002</v>
      </c>
      <c r="BV51" s="46">
        <f t="shared" si="11"/>
        <v>54.842513300547047</v>
      </c>
      <c r="BW51" s="46">
        <f t="shared" si="12"/>
        <v>84.947907339473701</v>
      </c>
      <c r="BX51" s="46">
        <f t="shared" si="13"/>
        <v>91.627841550000014</v>
      </c>
      <c r="BY51" s="46">
        <f t="shared" si="14"/>
        <v>93.59764155000002</v>
      </c>
      <c r="BZ51" s="46">
        <f t="shared" si="47"/>
        <v>107861.92212222003</v>
      </c>
      <c r="CA51" s="46">
        <f t="shared" si="47"/>
        <v>63200.512327550423</v>
      </c>
      <c r="CB51" s="46">
        <f t="shared" si="47"/>
        <v>97893.968418009506</v>
      </c>
      <c r="CC51" s="46">
        <f t="shared" si="47"/>
        <v>105591.92460222002</v>
      </c>
      <c r="CD51" s="46">
        <f t="shared" si="47"/>
        <v>107861.92212222003</v>
      </c>
    </row>
    <row r="52" spans="1:82" s="52" customFormat="1" ht="15" customHeight="1" x14ac:dyDescent="0.35">
      <c r="A52" s="39">
        <v>49</v>
      </c>
      <c r="B52" s="40" t="s">
        <v>82</v>
      </c>
      <c r="C52" s="40" t="s">
        <v>139</v>
      </c>
      <c r="D52" s="41">
        <v>623.01</v>
      </c>
      <c r="E52" s="41">
        <f t="shared" si="16"/>
        <v>2492.04</v>
      </c>
      <c r="F52" s="41">
        <v>169.2</v>
      </c>
      <c r="G52" s="42" t="s">
        <v>84</v>
      </c>
      <c r="H52" s="43">
        <v>5</v>
      </c>
      <c r="I52" s="44">
        <v>17.5</v>
      </c>
      <c r="J52" s="41">
        <f t="shared" si="17"/>
        <v>2431.1999999999998</v>
      </c>
      <c r="K52" s="42" t="s">
        <v>85</v>
      </c>
      <c r="L52" s="44">
        <v>529.79999999999995</v>
      </c>
      <c r="M52" s="44">
        <v>476.8</v>
      </c>
      <c r="N52" s="41">
        <v>1194</v>
      </c>
      <c r="O52" s="45" t="s">
        <v>86</v>
      </c>
      <c r="P52" s="45" t="s">
        <v>87</v>
      </c>
      <c r="Q52" s="45" t="s">
        <v>88</v>
      </c>
      <c r="R52" s="45" t="s">
        <v>89</v>
      </c>
      <c r="S52" s="46">
        <f t="shared" si="18"/>
        <v>300166.45569401403</v>
      </c>
      <c r="T52" s="46">
        <f t="shared" si="0"/>
        <v>120.45009538129968</v>
      </c>
      <c r="U52" s="47">
        <f t="shared" si="19"/>
        <v>175575.7276471974</v>
      </c>
      <c r="V52" s="47">
        <f t="shared" si="1"/>
        <v>124590.72804681663</v>
      </c>
      <c r="W52" s="47">
        <f t="shared" si="20"/>
        <v>261385.95154664561</v>
      </c>
      <c r="X52" s="47">
        <f t="shared" si="2"/>
        <v>38780.504147368425</v>
      </c>
      <c r="Y52" s="48">
        <f t="shared" si="21"/>
        <v>295677.28149401402</v>
      </c>
      <c r="Z52" s="47">
        <f t="shared" si="3"/>
        <v>4489.1742000000086</v>
      </c>
      <c r="AA52" s="48">
        <f t="shared" si="22"/>
        <v>300166.45569401403</v>
      </c>
      <c r="AB52" s="47">
        <f t="shared" si="4"/>
        <v>0</v>
      </c>
      <c r="AC52" s="47">
        <f t="shared" si="23"/>
        <v>167860.40639418506</v>
      </c>
      <c r="AD52" s="47">
        <f t="shared" si="24"/>
        <v>132306.04929982897</v>
      </c>
      <c r="AE52" s="47">
        <f t="shared" si="25"/>
        <v>67.358632443373722</v>
      </c>
      <c r="AF52" s="49">
        <f t="shared" si="26"/>
        <v>0.55922440102800786</v>
      </c>
      <c r="AG52" s="47">
        <f>IF(ISBLANK($D52),"",S52*_xlfn.XLOOKUP(Q52,DATA!$B$24:$B$25,DATA!$C$24:$C$25,"error",0,1)/1000)</f>
        <v>119.55029597381191</v>
      </c>
      <c r="AH52" s="47">
        <f>IF(ISBLANK($D52),"",V52*_xlfn.XLOOKUP(Q52,DATA!$B$24:$B$25,DATA!$C$24:$C$25,"error",0,1)/1000)</f>
        <v>49.62199516648613</v>
      </c>
      <c r="AI52" s="47">
        <f>IF(ISBLANK($D52),"",X52*_xlfn.XLOOKUP(Q52,DATA!$B$24:$B$25,DATA!$C$24:$C$25,"error",0,1)/1000)</f>
        <v>15.445499191813896</v>
      </c>
      <c r="AJ52" s="47">
        <f>IF(ISBLANK($D52),"",Z52*_xlfn.XLOOKUP(Q52,DATA!$B$24:$B$25,DATA!$C$24:$C$25,"error",0,1)/1000)</f>
        <v>1.7879483003760035</v>
      </c>
      <c r="AK52" s="47">
        <f>IF(ISBLANK($D52),"",AB52*_xlfn.XLOOKUP(Q52,DATA!$B$24:$B$25,DATA!$C$24:$C$25,"error",0,1)/1000)</f>
        <v>0</v>
      </c>
      <c r="AL52" s="47">
        <f t="shared" si="5"/>
        <v>66.855442658676026</v>
      </c>
      <c r="AM52" s="47">
        <f t="shared" si="6"/>
        <v>52.694853315135887</v>
      </c>
      <c r="AN52" s="47">
        <f t="shared" si="27"/>
        <v>4.0759650519559916</v>
      </c>
      <c r="AO52" s="47">
        <f t="shared" si="28"/>
        <v>1.6918194677764087</v>
      </c>
      <c r="AP52" s="47">
        <f t="shared" si="29"/>
        <v>0.52660107951249768</v>
      </c>
      <c r="AQ52" s="47">
        <f t="shared" si="30"/>
        <v>6.0958567502276136E-2</v>
      </c>
      <c r="AR52" s="47">
        <f t="shared" si="31"/>
        <v>0</v>
      </c>
      <c r="AS52" s="47">
        <f t="shared" si="32"/>
        <v>2.2793791147911824</v>
      </c>
      <c r="AT52" s="47">
        <f t="shared" si="33"/>
        <v>1.7965859371648092</v>
      </c>
      <c r="AU52" s="47">
        <f t="shared" si="34"/>
        <v>0.22167721562225365</v>
      </c>
      <c r="AV52" s="47">
        <f t="shared" si="35"/>
        <v>9.2012032530117638E-2</v>
      </c>
      <c r="AW52" s="47">
        <f t="shared" si="36"/>
        <v>2.8639956320033699E-2</v>
      </c>
      <c r="AX52" s="47">
        <f t="shared" si="37"/>
        <v>3.3153192777600074E-3</v>
      </c>
      <c r="AY52" s="47">
        <f t="shared" si="38"/>
        <v>0</v>
      </c>
      <c r="AZ52" s="47">
        <f t="shared" si="39"/>
        <v>0.12396730812791135</v>
      </c>
      <c r="BA52" s="47">
        <f t="shared" si="40"/>
        <v>9.7709907494342302E-2</v>
      </c>
      <c r="BB52" s="23">
        <f>IF(V52&gt;0,J52*DATA!$C$4,0)</f>
        <v>158028</v>
      </c>
      <c r="BC52" s="23">
        <f>IF(X52&gt;0,N52*_xlfn.XLOOKUP(Kaišiadorys!O52,DATA!$B$5:$B$6,DATA!$C$5:$C$6,"error",0,1),0)</f>
        <v>101490</v>
      </c>
      <c r="BD52" s="23">
        <f>IF(Z52&gt;0,(L52-M52)*DATA!$C$7,"0,00 ")</f>
        <v>7949.9999999999918</v>
      </c>
      <c r="BE52" s="23">
        <f>IF(G52="basement",D52*DATA!$C$8,IF(G52="ground",0,"error"))</f>
        <v>24920.400000000001</v>
      </c>
      <c r="BF52" s="23">
        <f t="shared" si="41"/>
        <v>292388.40000000002</v>
      </c>
      <c r="BG52" s="23">
        <v>1.27</v>
      </c>
      <c r="BH52" s="23">
        <v>1.2750660626651564</v>
      </c>
      <c r="BI52" s="23">
        <v>0.71</v>
      </c>
      <c r="BJ52" s="23">
        <v>0.85</v>
      </c>
      <c r="BK52" s="23">
        <f t="shared" si="42"/>
        <v>0.21120350109409192</v>
      </c>
      <c r="BL52" s="23">
        <f t="shared" si="43"/>
        <v>0.17894736842105263</v>
      </c>
      <c r="BM52" s="5">
        <v>1.1000000000000001</v>
      </c>
      <c r="BN52" s="5">
        <f t="shared" si="44"/>
        <v>0.71</v>
      </c>
      <c r="BO52" s="50"/>
      <c r="BP52" s="48">
        <f t="shared" si="7"/>
        <v>10902.674999999999</v>
      </c>
      <c r="BQ52" s="51">
        <f t="shared" si="8"/>
        <v>5</v>
      </c>
      <c r="BR52" s="47">
        <f t="shared" si="45"/>
        <v>3488.8559999999998</v>
      </c>
      <c r="BS52" s="46">
        <f t="shared" si="9"/>
        <v>17.5</v>
      </c>
      <c r="BT52" s="46">
        <f t="shared" si="46"/>
        <v>8722.14</v>
      </c>
      <c r="BU52" s="46">
        <f t="shared" si="10"/>
        <v>260.47071823499999</v>
      </c>
      <c r="BV52" s="46">
        <f t="shared" si="11"/>
        <v>152.35658421311817</v>
      </c>
      <c r="BW52" s="46">
        <f t="shared" si="12"/>
        <v>226.81877086657894</v>
      </c>
      <c r="BX52" s="46">
        <f t="shared" si="13"/>
        <v>256.57521823500002</v>
      </c>
      <c r="BY52" s="46">
        <f t="shared" si="14"/>
        <v>260.47071823499999</v>
      </c>
      <c r="BZ52" s="46">
        <f t="shared" si="47"/>
        <v>300166.45569401403</v>
      </c>
      <c r="CA52" s="46">
        <f t="shared" si="47"/>
        <v>175575.7276471974</v>
      </c>
      <c r="CB52" s="46">
        <f t="shared" si="47"/>
        <v>261385.95154664561</v>
      </c>
      <c r="CC52" s="46">
        <f t="shared" si="47"/>
        <v>295677.28149401402</v>
      </c>
      <c r="CD52" s="46">
        <f t="shared" si="47"/>
        <v>300166.45569401403</v>
      </c>
    </row>
    <row r="53" spans="1:82" s="52" customFormat="1" ht="15" customHeight="1" x14ac:dyDescent="0.35">
      <c r="A53" s="39">
        <v>50</v>
      </c>
      <c r="B53" s="40" t="s">
        <v>82</v>
      </c>
      <c r="C53" s="40" t="s">
        <v>140</v>
      </c>
      <c r="D53" s="41">
        <v>799.1</v>
      </c>
      <c r="E53" s="41">
        <f t="shared" si="16"/>
        <v>3196.4000000000005</v>
      </c>
      <c r="F53" s="41">
        <v>120.8</v>
      </c>
      <c r="G53" s="42" t="s">
        <v>84</v>
      </c>
      <c r="H53" s="43">
        <v>5</v>
      </c>
      <c r="I53" s="44">
        <v>17.5</v>
      </c>
      <c r="J53" s="41">
        <f t="shared" si="17"/>
        <v>1754.6</v>
      </c>
      <c r="K53" s="42" t="s">
        <v>85</v>
      </c>
      <c r="L53" s="44">
        <v>359.4</v>
      </c>
      <c r="M53" s="44">
        <v>305.5</v>
      </c>
      <c r="N53" s="41">
        <v>799.1</v>
      </c>
      <c r="O53" s="45" t="s">
        <v>86</v>
      </c>
      <c r="P53" s="45" t="s">
        <v>87</v>
      </c>
      <c r="Q53" s="45" t="s">
        <v>88</v>
      </c>
      <c r="R53" s="45" t="s">
        <v>89</v>
      </c>
      <c r="S53" s="46">
        <f t="shared" si="18"/>
        <v>255439.62122938008</v>
      </c>
      <c r="T53" s="46">
        <f t="shared" si="0"/>
        <v>79.914785768170447</v>
      </c>
      <c r="U53" s="47">
        <f t="shared" si="19"/>
        <v>165522.34110806361</v>
      </c>
      <c r="V53" s="47">
        <f t="shared" si="1"/>
        <v>89917.280121316464</v>
      </c>
      <c r="W53" s="47">
        <f t="shared" si="20"/>
        <v>229485.26539674849</v>
      </c>
      <c r="X53" s="47">
        <f t="shared" si="2"/>
        <v>25954.355832631583</v>
      </c>
      <c r="Y53" s="48">
        <f t="shared" si="21"/>
        <v>250874.21576938001</v>
      </c>
      <c r="Z53" s="47">
        <f t="shared" si="3"/>
        <v>4565.4054600000673</v>
      </c>
      <c r="AA53" s="48">
        <f t="shared" si="22"/>
        <v>255439.62122938008</v>
      </c>
      <c r="AB53" s="47">
        <f t="shared" si="4"/>
        <v>0</v>
      </c>
      <c r="AC53" s="47">
        <f t="shared" si="23"/>
        <v>120437.04141394811</v>
      </c>
      <c r="AD53" s="47">
        <f t="shared" si="24"/>
        <v>135002.57981543196</v>
      </c>
      <c r="AE53" s="47">
        <f t="shared" si="25"/>
        <v>37.67896427667003</v>
      </c>
      <c r="AF53" s="49">
        <f t="shared" si="26"/>
        <v>0.47148927341149582</v>
      </c>
      <c r="AG53" s="47">
        <f>IF(ISBLANK($D53),"",S53*_xlfn.XLOOKUP(Q53,DATA!$B$24:$B$25,DATA!$C$24:$C$25,"error",0,1)/1000)</f>
        <v>101.7364923432375</v>
      </c>
      <c r="AH53" s="47">
        <f>IF(ISBLANK($D53),"",V53*_xlfn.XLOOKUP(Q53,DATA!$B$24:$B$25,DATA!$C$24:$C$25,"error",0,1)/1000)</f>
        <v>35.81225432671792</v>
      </c>
      <c r="AI53" s="47">
        <f>IF(ISBLANK($D53),"",X53*_xlfn.XLOOKUP(Q53,DATA!$B$24:$B$25,DATA!$C$24:$C$25,"error",0,1)/1000)</f>
        <v>10.337100841020506</v>
      </c>
      <c r="AJ53" s="47">
        <f>IF(ISBLANK($D53),"",Z53*_xlfn.XLOOKUP(Q53,DATA!$B$24:$B$25,DATA!$C$24:$C$25,"error",0,1)/1000)</f>
        <v>1.8183096866088269</v>
      </c>
      <c r="AK53" s="47">
        <f>IF(ISBLANK($D53),"",AB53*_xlfn.XLOOKUP(Q53,DATA!$B$24:$B$25,DATA!$C$24:$C$25,"error",0,1)/1000)</f>
        <v>0</v>
      </c>
      <c r="AL53" s="47">
        <f t="shared" si="5"/>
        <v>47.967664854347255</v>
      </c>
      <c r="AM53" s="47">
        <f t="shared" si="6"/>
        <v>53.768827488890246</v>
      </c>
      <c r="AN53" s="47">
        <f t="shared" si="27"/>
        <v>3.4686186589656027</v>
      </c>
      <c r="AO53" s="47">
        <f t="shared" si="28"/>
        <v>1.2209881696941791</v>
      </c>
      <c r="AP53" s="47">
        <f t="shared" si="29"/>
        <v>0.35243460857490527</v>
      </c>
      <c r="AQ53" s="47">
        <f t="shared" si="30"/>
        <v>6.199371298816464E-2</v>
      </c>
      <c r="AR53" s="47">
        <f t="shared" si="31"/>
        <v>0</v>
      </c>
      <c r="AS53" s="47">
        <f t="shared" si="32"/>
        <v>1.6354164912572491</v>
      </c>
      <c r="AT53" s="47">
        <f t="shared" si="33"/>
        <v>1.8332021677083536</v>
      </c>
      <c r="AU53" s="47">
        <f t="shared" si="34"/>
        <v>0.1886458094153434</v>
      </c>
      <c r="AV53" s="47">
        <f t="shared" si="35"/>
        <v>6.6405195902165398E-2</v>
      </c>
      <c r="AW53" s="47">
        <f t="shared" si="36"/>
        <v>1.9167662558910326E-2</v>
      </c>
      <c r="AX53" s="47">
        <f t="shared" si="37"/>
        <v>3.371617152288051E-3</v>
      </c>
      <c r="AY53" s="47">
        <f t="shared" si="38"/>
        <v>0</v>
      </c>
      <c r="AZ53" s="47">
        <f t="shared" si="39"/>
        <v>8.8944475613363772E-2</v>
      </c>
      <c r="BA53" s="47">
        <f t="shared" si="40"/>
        <v>9.9701333801979625E-2</v>
      </c>
      <c r="BB53" s="23">
        <f>IF(V53&gt;0,J53*DATA!$C$4,0)</f>
        <v>114049</v>
      </c>
      <c r="BC53" s="23">
        <f>IF(X53&gt;0,N53*_xlfn.XLOOKUP(Kaišiadorys!O53,DATA!$B$5:$B$6,DATA!$C$5:$C$6,"error",0,1),0)</f>
        <v>67923.5</v>
      </c>
      <c r="BD53" s="23">
        <f>IF(Z53&gt;0,(L53-M53)*DATA!$C$7,"0,00 ")</f>
        <v>8084.9999999999964</v>
      </c>
      <c r="BE53" s="23">
        <f>IF(G53="basement",D53*DATA!$C$8,IF(G53="ground",0,"error"))</f>
        <v>31964</v>
      </c>
      <c r="BF53" s="23">
        <f t="shared" si="41"/>
        <v>222021.5</v>
      </c>
      <c r="BG53" s="23">
        <v>1.27</v>
      </c>
      <c r="BH53" s="23">
        <v>1.3624513077351141</v>
      </c>
      <c r="BI53" s="23">
        <v>0.87</v>
      </c>
      <c r="BJ53" s="23">
        <v>0.85</v>
      </c>
      <c r="BK53" s="23">
        <f t="shared" si="42"/>
        <v>0.21120350109409192</v>
      </c>
      <c r="BL53" s="23">
        <f t="shared" si="43"/>
        <v>0.17894736842105263</v>
      </c>
      <c r="BM53" s="5">
        <v>1.1000000000000001</v>
      </c>
      <c r="BN53" s="5">
        <f t="shared" si="44"/>
        <v>0.87</v>
      </c>
      <c r="BO53" s="50"/>
      <c r="BP53" s="48">
        <f t="shared" si="7"/>
        <v>13984.25</v>
      </c>
      <c r="BQ53" s="51">
        <f t="shared" si="8"/>
        <v>5</v>
      </c>
      <c r="BR53" s="47">
        <f t="shared" si="45"/>
        <v>4474.96</v>
      </c>
      <c r="BS53" s="46">
        <f t="shared" si="9"/>
        <v>17.5</v>
      </c>
      <c r="BT53" s="46">
        <f t="shared" si="46"/>
        <v>11187.400000000001</v>
      </c>
      <c r="BU53" s="46">
        <f t="shared" si="10"/>
        <v>221.65881745000004</v>
      </c>
      <c r="BV53" s="46">
        <f t="shared" si="11"/>
        <v>143.63271529682714</v>
      </c>
      <c r="BW53" s="46">
        <f t="shared" si="12"/>
        <v>199.1368148184211</v>
      </c>
      <c r="BX53" s="46">
        <f t="shared" si="13"/>
        <v>217.69716744999999</v>
      </c>
      <c r="BY53" s="46">
        <f t="shared" si="14"/>
        <v>221.65881745000004</v>
      </c>
      <c r="BZ53" s="46">
        <f t="shared" si="47"/>
        <v>255439.62122938008</v>
      </c>
      <c r="CA53" s="46">
        <f t="shared" si="47"/>
        <v>165522.34110806361</v>
      </c>
      <c r="CB53" s="46">
        <f t="shared" si="47"/>
        <v>229485.26539674849</v>
      </c>
      <c r="CC53" s="46">
        <f t="shared" si="47"/>
        <v>250874.21576938001</v>
      </c>
      <c r="CD53" s="46">
        <f t="shared" si="47"/>
        <v>255439.62122938008</v>
      </c>
    </row>
    <row r="54" spans="1:82" s="52" customFormat="1" ht="15" customHeight="1" x14ac:dyDescent="0.35">
      <c r="A54" s="39">
        <v>51</v>
      </c>
      <c r="B54" s="40" t="s">
        <v>82</v>
      </c>
      <c r="C54" s="40" t="s">
        <v>141</v>
      </c>
      <c r="D54" s="41">
        <v>395</v>
      </c>
      <c r="E54" s="41">
        <f t="shared" si="16"/>
        <v>1580</v>
      </c>
      <c r="F54" s="41">
        <v>108.2</v>
      </c>
      <c r="G54" s="42" t="s">
        <v>84</v>
      </c>
      <c r="H54" s="43">
        <v>5</v>
      </c>
      <c r="I54" s="44">
        <v>17.5</v>
      </c>
      <c r="J54" s="41">
        <f t="shared" si="17"/>
        <v>1552.8</v>
      </c>
      <c r="K54" s="42" t="s">
        <v>85</v>
      </c>
      <c r="L54" s="44">
        <v>340.7</v>
      </c>
      <c r="M54" s="44">
        <v>340.7</v>
      </c>
      <c r="N54" s="41">
        <v>530</v>
      </c>
      <c r="O54" s="45" t="s">
        <v>86</v>
      </c>
      <c r="P54" s="45" t="s">
        <v>87</v>
      </c>
      <c r="Q54" s="45" t="s">
        <v>88</v>
      </c>
      <c r="R54" s="45" t="s">
        <v>89</v>
      </c>
      <c r="S54" s="46">
        <f t="shared" si="18"/>
        <v>179079.76151380004</v>
      </c>
      <c r="T54" s="46">
        <f t="shared" si="0"/>
        <v>113.34162121126585</v>
      </c>
      <c r="U54" s="47">
        <f t="shared" si="19"/>
        <v>99504.04478498426</v>
      </c>
      <c r="V54" s="47">
        <f t="shared" si="1"/>
        <v>79575.71672881578</v>
      </c>
      <c r="W54" s="47">
        <f t="shared" si="20"/>
        <v>161865.63488222109</v>
      </c>
      <c r="X54" s="47">
        <f t="shared" si="2"/>
        <v>17214.126631578954</v>
      </c>
      <c r="Y54" s="48">
        <f t="shared" si="21"/>
        <v>179079.76151380004</v>
      </c>
      <c r="Z54" s="47">
        <f t="shared" si="3"/>
        <v>0</v>
      </c>
      <c r="AA54" s="48">
        <f t="shared" si="22"/>
        <v>179079.76151380004</v>
      </c>
      <c r="AB54" s="47">
        <f t="shared" si="4"/>
        <v>0</v>
      </c>
      <c r="AC54" s="47">
        <f t="shared" si="23"/>
        <v>96789.843360394734</v>
      </c>
      <c r="AD54" s="47">
        <f t="shared" si="24"/>
        <v>82289.918153405306</v>
      </c>
      <c r="AE54" s="47">
        <f t="shared" si="25"/>
        <v>61.259394531895403</v>
      </c>
      <c r="AF54" s="49">
        <f t="shared" si="26"/>
        <v>0.54048454466439533</v>
      </c>
      <c r="AG54" s="47">
        <f>IF(ISBLANK($D54),"",S54*_xlfn.XLOOKUP(Q54,DATA!$B$24:$B$25,DATA!$C$24:$C$25,"error",0,1)/1000)</f>
        <v>71.323887415716285</v>
      </c>
      <c r="AH54" s="47">
        <f>IF(ISBLANK($D54),"",V54*_xlfn.XLOOKUP(Q54,DATA!$B$24:$B$25,DATA!$C$24:$C$25,"error",0,1)/1000)</f>
        <v>31.69341645875275</v>
      </c>
      <c r="AI54" s="47">
        <f>IF(ISBLANK($D54),"",X54*_xlfn.XLOOKUP(Q54,DATA!$B$24:$B$25,DATA!$C$24:$C$25,"error",0,1)/1000)</f>
        <v>6.8560423548252665</v>
      </c>
      <c r="AJ54" s="47">
        <f>IF(ISBLANK($D54),"",Z54*_xlfn.XLOOKUP(Q54,DATA!$B$24:$B$25,DATA!$C$24:$C$25,"error",0,1)/1000)</f>
        <v>0</v>
      </c>
      <c r="AK54" s="47">
        <f>IF(ISBLANK($D54),"",AB54*_xlfn.XLOOKUP(Q54,DATA!$B$24:$B$25,DATA!$C$24:$C$25,"error",0,1)/1000)</f>
        <v>0</v>
      </c>
      <c r="AL54" s="47">
        <f t="shared" si="5"/>
        <v>38.549458813578013</v>
      </c>
      <c r="AM54" s="47">
        <f t="shared" si="6"/>
        <v>32.774428602138272</v>
      </c>
      <c r="AN54" s="47">
        <f t="shared" si="27"/>
        <v>2.4317269155049654</v>
      </c>
      <c r="AO54" s="47">
        <f t="shared" si="28"/>
        <v>1.0805599167337974</v>
      </c>
      <c r="AP54" s="47">
        <f t="shared" si="29"/>
        <v>0.23375089794105849</v>
      </c>
      <c r="AQ54" s="47">
        <f t="shared" si="30"/>
        <v>0</v>
      </c>
      <c r="AR54" s="47">
        <f t="shared" si="31"/>
        <v>0</v>
      </c>
      <c r="AS54" s="47">
        <f t="shared" si="32"/>
        <v>1.3143108146748559</v>
      </c>
      <c r="AT54" s="47">
        <f t="shared" si="33"/>
        <v>1.1174161008301096</v>
      </c>
      <c r="AU54" s="47">
        <f t="shared" si="34"/>
        <v>0.13225296216024873</v>
      </c>
      <c r="AV54" s="47">
        <f t="shared" si="35"/>
        <v>5.876780360018375E-2</v>
      </c>
      <c r="AW54" s="47">
        <f t="shared" si="36"/>
        <v>1.27128784335158E-2</v>
      </c>
      <c r="AX54" s="47">
        <f t="shared" si="37"/>
        <v>0</v>
      </c>
      <c r="AY54" s="47">
        <f t="shared" si="38"/>
        <v>0</v>
      </c>
      <c r="AZ54" s="47">
        <f t="shared" si="39"/>
        <v>7.1480682033699547E-2</v>
      </c>
      <c r="BA54" s="47">
        <f t="shared" si="40"/>
        <v>6.0772280126549186E-2</v>
      </c>
      <c r="BB54" s="23">
        <f>IF(V54&gt;0,J54*DATA!$C$4,0)</f>
        <v>100932</v>
      </c>
      <c r="BC54" s="23">
        <f>IF(X54&gt;0,N54*_xlfn.XLOOKUP(Kaišiadorys!O54,DATA!$B$5:$B$6,DATA!$C$5:$C$6,"error",0,1),0)</f>
        <v>45050</v>
      </c>
      <c r="BD54" s="23" t="str">
        <f>IF(Z54&gt;0,(L54-M54)*DATA!$C$7,"0,00 ")</f>
        <v xml:space="preserve">0,00 </v>
      </c>
      <c r="BE54" s="23">
        <f>IF(G54="basement",D54*DATA!$C$8,IF(G54="ground",0,"error"))</f>
        <v>15800</v>
      </c>
      <c r="BF54" s="23">
        <f t="shared" si="41"/>
        <v>161782</v>
      </c>
      <c r="BG54" s="23">
        <v>1.27</v>
      </c>
      <c r="BH54" s="23">
        <v>1.1000000000000001</v>
      </c>
      <c r="BI54" s="23">
        <v>0.71</v>
      </c>
      <c r="BJ54" s="23">
        <v>0.85</v>
      </c>
      <c r="BK54" s="23">
        <f t="shared" si="42"/>
        <v>0.21120350109409192</v>
      </c>
      <c r="BL54" s="23">
        <f t="shared" si="43"/>
        <v>0.17894736842105263</v>
      </c>
      <c r="BM54" s="5">
        <v>1.1000000000000001</v>
      </c>
      <c r="BN54" s="5">
        <f t="shared" si="44"/>
        <v>0.71</v>
      </c>
      <c r="BO54" s="50"/>
      <c r="BP54" s="48">
        <f t="shared" si="7"/>
        <v>6912.5</v>
      </c>
      <c r="BQ54" s="51">
        <f t="shared" si="8"/>
        <v>5</v>
      </c>
      <c r="BR54" s="47">
        <f t="shared" si="45"/>
        <v>2212</v>
      </c>
      <c r="BS54" s="46">
        <f t="shared" si="9"/>
        <v>17.5</v>
      </c>
      <c r="BT54" s="46">
        <f t="shared" si="46"/>
        <v>5530</v>
      </c>
      <c r="BU54" s="46">
        <f t="shared" si="10"/>
        <v>155.39722450000002</v>
      </c>
      <c r="BV54" s="46">
        <f t="shared" si="11"/>
        <v>86.345057952954051</v>
      </c>
      <c r="BW54" s="46">
        <f t="shared" si="12"/>
        <v>140.45959292105266</v>
      </c>
      <c r="BX54" s="46">
        <f t="shared" si="13"/>
        <v>155.39722450000002</v>
      </c>
      <c r="BY54" s="46">
        <f t="shared" si="14"/>
        <v>155.39722450000002</v>
      </c>
      <c r="BZ54" s="46">
        <f t="shared" si="47"/>
        <v>179079.76151380004</v>
      </c>
      <c r="CA54" s="46">
        <f t="shared" si="47"/>
        <v>99504.04478498426</v>
      </c>
      <c r="CB54" s="46">
        <f t="shared" si="47"/>
        <v>161865.63488222109</v>
      </c>
      <c r="CC54" s="46">
        <f t="shared" si="47"/>
        <v>179079.76151380004</v>
      </c>
      <c r="CD54" s="46">
        <f t="shared" si="47"/>
        <v>179079.76151380004</v>
      </c>
    </row>
    <row r="55" spans="1:82" s="52" customFormat="1" ht="15" customHeight="1" x14ac:dyDescent="0.35">
      <c r="A55" s="39">
        <v>52</v>
      </c>
      <c r="B55" s="40" t="s">
        <v>82</v>
      </c>
      <c r="C55" s="40" t="s">
        <v>142</v>
      </c>
      <c r="D55" s="41">
        <v>359</v>
      </c>
      <c r="E55" s="41">
        <f t="shared" si="16"/>
        <v>1436</v>
      </c>
      <c r="F55" s="41">
        <v>107.8</v>
      </c>
      <c r="G55" s="42" t="s">
        <v>84</v>
      </c>
      <c r="H55" s="43">
        <v>5</v>
      </c>
      <c r="I55" s="44">
        <v>17.5</v>
      </c>
      <c r="J55" s="41">
        <f t="shared" si="17"/>
        <v>1565.8</v>
      </c>
      <c r="K55" s="42" t="s">
        <v>87</v>
      </c>
      <c r="L55" s="44">
        <v>320.7</v>
      </c>
      <c r="M55" s="44">
        <v>320.7</v>
      </c>
      <c r="N55" s="41">
        <v>515</v>
      </c>
      <c r="O55" s="45" t="s">
        <v>86</v>
      </c>
      <c r="P55" s="45" t="s">
        <v>87</v>
      </c>
      <c r="Q55" s="45" t="s">
        <v>88</v>
      </c>
      <c r="R55" s="45" t="s">
        <v>89</v>
      </c>
      <c r="S55" s="46">
        <f t="shared" si="18"/>
        <v>174215.33591140003</v>
      </c>
      <c r="T55" s="46">
        <f t="shared" si="0"/>
        <v>121.31987180459612</v>
      </c>
      <c r="U55" s="47">
        <f t="shared" si="19"/>
        <v>174215.33591140003</v>
      </c>
      <c r="V55" s="47">
        <f t="shared" si="1"/>
        <v>0</v>
      </c>
      <c r="W55" s="47">
        <f t="shared" si="20"/>
        <v>157488.40154297897</v>
      </c>
      <c r="X55" s="47">
        <f t="shared" si="2"/>
        <v>16726.934368421062</v>
      </c>
      <c r="Y55" s="48">
        <f t="shared" si="21"/>
        <v>174215.33591140003</v>
      </c>
      <c r="Z55" s="47">
        <f t="shared" si="3"/>
        <v>0</v>
      </c>
      <c r="AA55" s="48">
        <f t="shared" si="22"/>
        <v>174215.33591140003</v>
      </c>
      <c r="AB55" s="47">
        <f t="shared" si="4"/>
        <v>0</v>
      </c>
      <c r="AC55" s="47">
        <f t="shared" si="23"/>
        <v>16726.934368421062</v>
      </c>
      <c r="AD55" s="47">
        <f t="shared" si="24"/>
        <v>157488.40154297897</v>
      </c>
      <c r="AE55" s="47">
        <f t="shared" si="25"/>
        <v>11.648282986365642</v>
      </c>
      <c r="AF55" s="49">
        <f t="shared" si="26"/>
        <v>9.6012984625692299E-2</v>
      </c>
      <c r="AG55" s="47">
        <f>IF(ISBLANK($D55),"",S55*_xlfn.XLOOKUP(Q55,DATA!$B$24:$B$25,DATA!$C$24:$C$25,"error",0,1)/1000)</f>
        <v>69.386483986792413</v>
      </c>
      <c r="AH55" s="47">
        <f>IF(ISBLANK($D55),"",V55*_xlfn.XLOOKUP(Q55,DATA!$B$24:$B$25,DATA!$C$24:$C$25,"error",0,1)/1000)</f>
        <v>0</v>
      </c>
      <c r="AI55" s="47">
        <f>IF(ISBLANK($D55),"",X55*_xlfn.XLOOKUP(Q55,DATA!$B$24:$B$25,DATA!$C$24:$C$25,"error",0,1)/1000)</f>
        <v>6.6620034202547407</v>
      </c>
      <c r="AJ55" s="47">
        <f>IF(ISBLANK($D55),"",Z55*_xlfn.XLOOKUP(Q55,DATA!$B$24:$B$25,DATA!$C$24:$C$25,"error",0,1)/1000)</f>
        <v>0</v>
      </c>
      <c r="AK55" s="47">
        <f>IF(ISBLANK($D55),"",AB55*_xlfn.XLOOKUP(Q55,DATA!$B$24:$B$25,DATA!$C$24:$C$25,"error",0,1)/1000)</f>
        <v>0</v>
      </c>
      <c r="AL55" s="47">
        <f t="shared" si="5"/>
        <v>6.6620034202547407</v>
      </c>
      <c r="AM55" s="47">
        <f t="shared" si="6"/>
        <v>62.724480566537672</v>
      </c>
      <c r="AN55" s="47">
        <f t="shared" si="27"/>
        <v>2.3656728032712055</v>
      </c>
      <c r="AO55" s="47">
        <f t="shared" si="28"/>
        <v>0</v>
      </c>
      <c r="AP55" s="47">
        <f t="shared" si="29"/>
        <v>0.22713530648989649</v>
      </c>
      <c r="AQ55" s="47">
        <f t="shared" si="30"/>
        <v>0</v>
      </c>
      <c r="AR55" s="47">
        <f t="shared" si="31"/>
        <v>0</v>
      </c>
      <c r="AS55" s="47">
        <f t="shared" si="32"/>
        <v>0.22713530648989649</v>
      </c>
      <c r="AT55" s="47">
        <f t="shared" si="33"/>
        <v>2.1385374967813089</v>
      </c>
      <c r="AU55" s="47">
        <f t="shared" si="34"/>
        <v>0.128660514361082</v>
      </c>
      <c r="AV55" s="47">
        <f t="shared" si="35"/>
        <v>0</v>
      </c>
      <c r="AW55" s="47">
        <f t="shared" si="36"/>
        <v>1.2353079987284221E-2</v>
      </c>
      <c r="AX55" s="47">
        <f t="shared" si="37"/>
        <v>0</v>
      </c>
      <c r="AY55" s="47">
        <f t="shared" si="38"/>
        <v>0</v>
      </c>
      <c r="AZ55" s="47">
        <f t="shared" si="39"/>
        <v>1.2353079987284221E-2</v>
      </c>
      <c r="BA55" s="47">
        <f t="shared" si="40"/>
        <v>0.11630743437379779</v>
      </c>
      <c r="BB55" s="23">
        <f>IF(V55&gt;0,J55*DATA!$C$4,0)</f>
        <v>0</v>
      </c>
      <c r="BC55" s="23">
        <f>IF(X55&gt;0,N55*_xlfn.XLOOKUP(Kaišiadorys!O55,DATA!$B$5:$B$6,DATA!$C$5:$C$6,"error",0,1),0)</f>
        <v>43775</v>
      </c>
      <c r="BD55" s="23" t="str">
        <f>IF(Z55&gt;0,(L55-M55)*DATA!$C$7,"0,00 ")</f>
        <v xml:space="preserve">0,00 </v>
      </c>
      <c r="BE55" s="23">
        <f>IF(G55="basement",D55*DATA!$C$8,IF(G55="ground",0,"error"))</f>
        <v>14360</v>
      </c>
      <c r="BF55" s="23">
        <f t="shared" si="41"/>
        <v>58135</v>
      </c>
      <c r="BG55" s="23">
        <v>1.27</v>
      </c>
      <c r="BH55" s="23">
        <v>1.1000000000000001</v>
      </c>
      <c r="BI55" s="23">
        <v>0.71</v>
      </c>
      <c r="BJ55" s="23">
        <v>0.85</v>
      </c>
      <c r="BK55" s="23">
        <f t="shared" si="42"/>
        <v>1.27</v>
      </c>
      <c r="BL55" s="23">
        <f t="shared" si="43"/>
        <v>0.17894736842105263</v>
      </c>
      <c r="BM55" s="5">
        <v>1.1000000000000001</v>
      </c>
      <c r="BN55" s="5">
        <f t="shared" si="44"/>
        <v>0.71</v>
      </c>
      <c r="BO55" s="50"/>
      <c r="BP55" s="48">
        <f t="shared" si="7"/>
        <v>6282.5</v>
      </c>
      <c r="BQ55" s="51">
        <f t="shared" si="8"/>
        <v>5</v>
      </c>
      <c r="BR55" s="47">
        <f t="shared" si="45"/>
        <v>2010.4</v>
      </c>
      <c r="BS55" s="46">
        <f t="shared" si="9"/>
        <v>17.5</v>
      </c>
      <c r="BT55" s="46">
        <f t="shared" si="46"/>
        <v>5026</v>
      </c>
      <c r="BU55" s="46">
        <f t="shared" si="10"/>
        <v>151.17609850000002</v>
      </c>
      <c r="BV55" s="46">
        <f t="shared" si="11"/>
        <v>151.17609850000002</v>
      </c>
      <c r="BW55" s="46">
        <f t="shared" si="12"/>
        <v>136.66123007894737</v>
      </c>
      <c r="BX55" s="46">
        <f t="shared" si="13"/>
        <v>151.17609850000002</v>
      </c>
      <c r="BY55" s="46">
        <f t="shared" si="14"/>
        <v>151.17609850000002</v>
      </c>
      <c r="BZ55" s="46">
        <f t="shared" si="47"/>
        <v>174215.33591140003</v>
      </c>
      <c r="CA55" s="46">
        <f t="shared" si="47"/>
        <v>174215.33591140003</v>
      </c>
      <c r="CB55" s="46">
        <f t="shared" si="47"/>
        <v>157488.40154297897</v>
      </c>
      <c r="CC55" s="46">
        <f t="shared" si="47"/>
        <v>174215.33591140003</v>
      </c>
      <c r="CD55" s="46">
        <f t="shared" si="47"/>
        <v>174215.33591140003</v>
      </c>
    </row>
    <row r="56" spans="1:82" s="52" customFormat="1" ht="15" customHeight="1" x14ac:dyDescent="0.35">
      <c r="A56" s="39">
        <v>53</v>
      </c>
      <c r="B56" s="40" t="s">
        <v>82</v>
      </c>
      <c r="C56" s="40" t="s">
        <v>143</v>
      </c>
      <c r="D56" s="41">
        <v>274</v>
      </c>
      <c r="E56" s="41">
        <f t="shared" si="16"/>
        <v>1096</v>
      </c>
      <c r="F56" s="41">
        <v>113.8</v>
      </c>
      <c r="G56" s="42" t="s">
        <v>84</v>
      </c>
      <c r="H56" s="43">
        <v>5</v>
      </c>
      <c r="I56" s="44">
        <v>17.5</v>
      </c>
      <c r="J56" s="41">
        <f t="shared" si="17"/>
        <v>1672.8</v>
      </c>
      <c r="K56" s="42" t="s">
        <v>85</v>
      </c>
      <c r="L56" s="44">
        <v>318.7</v>
      </c>
      <c r="M56" s="44">
        <v>239.1</v>
      </c>
      <c r="N56" s="41">
        <v>730</v>
      </c>
      <c r="O56" s="45" t="s">
        <v>86</v>
      </c>
      <c r="P56" s="45" t="s">
        <v>87</v>
      </c>
      <c r="Q56" s="45" t="s">
        <v>88</v>
      </c>
      <c r="R56" s="45" t="s">
        <v>89</v>
      </c>
      <c r="S56" s="46">
        <f t="shared" si="18"/>
        <v>186872.52828440003</v>
      </c>
      <c r="T56" s="46">
        <f t="shared" si="0"/>
        <v>170.5041316463504</v>
      </c>
      <c r="U56" s="47">
        <f t="shared" si="19"/>
        <v>101147.21984547486</v>
      </c>
      <c r="V56" s="47">
        <f t="shared" si="1"/>
        <v>85725.308438925174</v>
      </c>
      <c r="W56" s="47">
        <f t="shared" si="20"/>
        <v>163162.50481071579</v>
      </c>
      <c r="X56" s="47">
        <f t="shared" si="2"/>
        <v>23710.023473684239</v>
      </c>
      <c r="Y56" s="48">
        <f t="shared" si="21"/>
        <v>180130.2968444</v>
      </c>
      <c r="Z56" s="47">
        <f t="shared" si="3"/>
        <v>6742.2314400000323</v>
      </c>
      <c r="AA56" s="48">
        <f t="shared" si="22"/>
        <v>186872.52828440003</v>
      </c>
      <c r="AB56" s="47">
        <f t="shared" si="4"/>
        <v>0</v>
      </c>
      <c r="AC56" s="47">
        <f t="shared" si="23"/>
        <v>116177.56335260945</v>
      </c>
      <c r="AD56" s="47">
        <f t="shared" si="24"/>
        <v>70694.964931790586</v>
      </c>
      <c r="AE56" s="47">
        <f t="shared" si="25"/>
        <v>106.00142641661446</v>
      </c>
      <c r="AF56" s="49">
        <f t="shared" si="26"/>
        <v>0.62169418062241655</v>
      </c>
      <c r="AG56" s="47">
        <f>IF(ISBLANK($D56),"",S56*_xlfn.XLOOKUP(Q56,DATA!$B$24:$B$25,DATA!$C$24:$C$25,"error",0,1)/1000)</f>
        <v>74.427590565110847</v>
      </c>
      <c r="AH56" s="47">
        <f>IF(ISBLANK($D56),"",V56*_xlfn.XLOOKUP(Q56,DATA!$B$24:$B$25,DATA!$C$24:$C$25,"error",0,1)/1000)</f>
        <v>34.142675845055123</v>
      </c>
      <c r="AI56" s="47">
        <f>IF(ISBLANK($D56),"",X56*_xlfn.XLOOKUP(Q56,DATA!$B$24:$B$25,DATA!$C$24:$C$25,"error",0,1)/1000)</f>
        <v>9.4432281490989585</v>
      </c>
      <c r="AJ56" s="47">
        <f>IF(ISBLANK($D56),"",Z56*_xlfn.XLOOKUP(Q56,DATA!$B$24:$B$25,DATA!$C$24:$C$25,"error",0,1)/1000)</f>
        <v>2.6852959379232129</v>
      </c>
      <c r="AK56" s="47">
        <f>IF(ISBLANK($D56),"",AB56*_xlfn.XLOOKUP(Q56,DATA!$B$24:$B$25,DATA!$C$24:$C$25,"error",0,1)/1000)</f>
        <v>0</v>
      </c>
      <c r="AL56" s="47">
        <f t="shared" si="5"/>
        <v>46.271199932077295</v>
      </c>
      <c r="AM56" s="47">
        <f t="shared" si="6"/>
        <v>28.156390633033553</v>
      </c>
      <c r="AN56" s="47">
        <f t="shared" si="27"/>
        <v>2.5375450188022519</v>
      </c>
      <c r="AO56" s="47">
        <f t="shared" si="28"/>
        <v>1.1640653198816948</v>
      </c>
      <c r="AP56" s="47">
        <f t="shared" si="29"/>
        <v>0.32195878395655259</v>
      </c>
      <c r="AQ56" s="47">
        <f t="shared" si="30"/>
        <v>9.1552867418513109E-2</v>
      </c>
      <c r="AR56" s="47">
        <f t="shared" si="31"/>
        <v>0</v>
      </c>
      <c r="AS56" s="47">
        <f t="shared" si="32"/>
        <v>1.5775769712567604</v>
      </c>
      <c r="AT56" s="47">
        <f t="shared" si="33"/>
        <v>0.95996804754549148</v>
      </c>
      <c r="AU56" s="47">
        <f t="shared" si="34"/>
        <v>0.13800803174557641</v>
      </c>
      <c r="AV56" s="47">
        <f t="shared" si="35"/>
        <v>6.3309364929409681E-2</v>
      </c>
      <c r="AW56" s="47">
        <f t="shared" si="36"/>
        <v>1.7510191049936872E-2</v>
      </c>
      <c r="AX56" s="47">
        <f t="shared" si="37"/>
        <v>4.9792342360320254E-3</v>
      </c>
      <c r="AY56" s="47">
        <f t="shared" si="38"/>
        <v>0</v>
      </c>
      <c r="AZ56" s="47">
        <f t="shared" si="39"/>
        <v>8.5798790215378576E-2</v>
      </c>
      <c r="BA56" s="47">
        <f t="shared" si="40"/>
        <v>5.2209241530197834E-2</v>
      </c>
      <c r="BB56" s="23">
        <f>IF(V56&gt;0,J56*DATA!$C$4,0)</f>
        <v>108732</v>
      </c>
      <c r="BC56" s="23">
        <f>IF(X56&gt;0,N56*_xlfn.XLOOKUP(Kaišiadorys!O56,DATA!$B$5:$B$6,DATA!$C$5:$C$6,"error",0,1),0)</f>
        <v>62050</v>
      </c>
      <c r="BD56" s="23">
        <f>IF(Z56&gt;0,(L56-M56)*DATA!$C$7,"0,00 ")</f>
        <v>11940</v>
      </c>
      <c r="BE56" s="23">
        <f>IF(G56="basement",D56*DATA!$C$8,IF(G56="ground",0,"error"))</f>
        <v>10960</v>
      </c>
      <c r="BF56" s="23">
        <f t="shared" si="41"/>
        <v>193682</v>
      </c>
      <c r="BG56" s="23">
        <v>1.27</v>
      </c>
      <c r="BH56" s="23">
        <v>1.5370881706934423</v>
      </c>
      <c r="BI56" s="23">
        <v>0.71</v>
      </c>
      <c r="BJ56" s="23">
        <v>0.85</v>
      </c>
      <c r="BK56" s="23">
        <f t="shared" si="42"/>
        <v>0.21120350109409192</v>
      </c>
      <c r="BL56" s="23">
        <f t="shared" si="43"/>
        <v>0.17894736842105263</v>
      </c>
      <c r="BM56" s="5">
        <v>1.1000000000000001</v>
      </c>
      <c r="BN56" s="5">
        <f t="shared" si="44"/>
        <v>0.71</v>
      </c>
      <c r="BO56" s="50"/>
      <c r="BP56" s="48">
        <f t="shared" si="7"/>
        <v>4795</v>
      </c>
      <c r="BQ56" s="51">
        <f t="shared" si="8"/>
        <v>5</v>
      </c>
      <c r="BR56" s="47">
        <f t="shared" si="45"/>
        <v>1534.4</v>
      </c>
      <c r="BS56" s="46">
        <f t="shared" si="9"/>
        <v>17.5</v>
      </c>
      <c r="BT56" s="46">
        <f t="shared" si="46"/>
        <v>3836</v>
      </c>
      <c r="BU56" s="46">
        <f t="shared" si="10"/>
        <v>162.15943100000001</v>
      </c>
      <c r="BV56" s="46">
        <f t="shared" si="11"/>
        <v>87.770930098468284</v>
      </c>
      <c r="BW56" s="46">
        <f t="shared" si="12"/>
        <v>141.58495731578947</v>
      </c>
      <c r="BX56" s="46">
        <f t="shared" si="13"/>
        <v>156.308831</v>
      </c>
      <c r="BY56" s="46">
        <f t="shared" si="14"/>
        <v>162.15943100000001</v>
      </c>
      <c r="BZ56" s="46">
        <f t="shared" si="47"/>
        <v>186872.52828440003</v>
      </c>
      <c r="CA56" s="46">
        <f t="shared" si="47"/>
        <v>101147.21984547486</v>
      </c>
      <c r="CB56" s="46">
        <f t="shared" si="47"/>
        <v>163162.50481071579</v>
      </c>
      <c r="CC56" s="46">
        <f t="shared" si="47"/>
        <v>180130.2968444</v>
      </c>
      <c r="CD56" s="46">
        <f t="shared" si="47"/>
        <v>186872.52828440003</v>
      </c>
    </row>
    <row r="57" spans="1:82" s="52" customFormat="1" ht="15" customHeight="1" x14ac:dyDescent="0.35">
      <c r="A57" s="39">
        <v>54</v>
      </c>
      <c r="B57" s="40" t="s">
        <v>82</v>
      </c>
      <c r="C57" s="40" t="s">
        <v>144</v>
      </c>
      <c r="D57" s="41">
        <v>640</v>
      </c>
      <c r="E57" s="41">
        <f t="shared" si="16"/>
        <v>2560</v>
      </c>
      <c r="F57" s="41">
        <v>108.8</v>
      </c>
      <c r="G57" s="42" t="s">
        <v>84</v>
      </c>
      <c r="H57" s="43">
        <v>5</v>
      </c>
      <c r="I57" s="44">
        <v>17.5</v>
      </c>
      <c r="J57" s="41">
        <f t="shared" si="17"/>
        <v>1599.4</v>
      </c>
      <c r="K57" s="42" t="s">
        <v>87</v>
      </c>
      <c r="L57" s="44">
        <v>304.60000000000002</v>
      </c>
      <c r="M57" s="44">
        <v>304.60000000000002</v>
      </c>
      <c r="N57" s="41">
        <v>803</v>
      </c>
      <c r="O57" s="45" t="s">
        <v>86</v>
      </c>
      <c r="P57" s="45" t="s">
        <v>87</v>
      </c>
      <c r="Q57" s="45" t="s">
        <v>88</v>
      </c>
      <c r="R57" s="45" t="s">
        <v>89</v>
      </c>
      <c r="S57" s="46">
        <f t="shared" si="18"/>
        <v>218350.59357440003</v>
      </c>
      <c r="T57" s="46">
        <f t="shared" si="0"/>
        <v>85.293200615000018</v>
      </c>
      <c r="U57" s="47">
        <f t="shared" si="19"/>
        <v>218350.59357440003</v>
      </c>
      <c r="V57" s="47">
        <f t="shared" si="1"/>
        <v>0</v>
      </c>
      <c r="W57" s="47">
        <f t="shared" si="20"/>
        <v>192269.56775334742</v>
      </c>
      <c r="X57" s="47">
        <f t="shared" si="2"/>
        <v>26081.025821052608</v>
      </c>
      <c r="Y57" s="48">
        <f t="shared" si="21"/>
        <v>218350.59357440003</v>
      </c>
      <c r="Z57" s="47">
        <f t="shared" si="3"/>
        <v>0</v>
      </c>
      <c r="AA57" s="48">
        <f t="shared" si="22"/>
        <v>218350.59357440003</v>
      </c>
      <c r="AB57" s="47">
        <f t="shared" si="4"/>
        <v>0</v>
      </c>
      <c r="AC57" s="47">
        <f t="shared" si="23"/>
        <v>26081.025821052608</v>
      </c>
      <c r="AD57" s="47">
        <f t="shared" si="24"/>
        <v>192269.56775334742</v>
      </c>
      <c r="AE57" s="47">
        <f t="shared" si="25"/>
        <v>10.187900711348675</v>
      </c>
      <c r="AF57" s="49">
        <f t="shared" si="26"/>
        <v>0.11944563737659752</v>
      </c>
      <c r="AG57" s="47">
        <f>IF(ISBLANK($D57),"",S57*_xlfn.XLOOKUP(Q57,DATA!$B$24:$B$25,DATA!$C$24:$C$25,"error",0,1)/1000)</f>
        <v>86.964674408812044</v>
      </c>
      <c r="AH57" s="47">
        <f>IF(ISBLANK($D57),"",V57*_xlfn.XLOOKUP(Q57,DATA!$B$24:$B$25,DATA!$C$24:$C$25,"error",0,1)/1000)</f>
        <v>0</v>
      </c>
      <c r="AI57" s="47">
        <f>IF(ISBLANK($D57),"",X57*_xlfn.XLOOKUP(Q57,DATA!$B$24:$B$25,DATA!$C$24:$C$25,"error",0,1)/1000)</f>
        <v>10.387550964008833</v>
      </c>
      <c r="AJ57" s="47">
        <f>IF(ISBLANK($D57),"",Z57*_xlfn.XLOOKUP(Q57,DATA!$B$24:$B$25,DATA!$C$24:$C$25,"error",0,1)/1000)</f>
        <v>0</v>
      </c>
      <c r="AK57" s="47">
        <f>IF(ISBLANK($D57),"",AB57*_xlfn.XLOOKUP(Q57,DATA!$B$24:$B$25,DATA!$C$24:$C$25,"error",0,1)/1000)</f>
        <v>0</v>
      </c>
      <c r="AL57" s="47">
        <f t="shared" si="5"/>
        <v>10.387550964008833</v>
      </c>
      <c r="AM57" s="47">
        <f t="shared" si="6"/>
        <v>76.577123444803206</v>
      </c>
      <c r="AN57" s="47">
        <f t="shared" si="27"/>
        <v>2.9649861655105965</v>
      </c>
      <c r="AO57" s="47">
        <f t="shared" si="28"/>
        <v>0</v>
      </c>
      <c r="AP57" s="47">
        <f t="shared" si="29"/>
        <v>0.35415466235220705</v>
      </c>
      <c r="AQ57" s="47">
        <f t="shared" si="30"/>
        <v>0</v>
      </c>
      <c r="AR57" s="47">
        <f t="shared" si="31"/>
        <v>0</v>
      </c>
      <c r="AS57" s="47">
        <f t="shared" si="32"/>
        <v>0.35415466235220705</v>
      </c>
      <c r="AT57" s="47">
        <f t="shared" si="33"/>
        <v>2.6108315031583893</v>
      </c>
      <c r="AU57" s="47">
        <f t="shared" si="34"/>
        <v>0.16125503264888841</v>
      </c>
      <c r="AV57" s="47">
        <f t="shared" si="35"/>
        <v>0</v>
      </c>
      <c r="AW57" s="47">
        <f t="shared" si="36"/>
        <v>1.9261210154930517E-2</v>
      </c>
      <c r="AX57" s="47">
        <f t="shared" si="37"/>
        <v>0</v>
      </c>
      <c r="AY57" s="47">
        <f t="shared" si="38"/>
        <v>0</v>
      </c>
      <c r="AZ57" s="47">
        <f t="shared" si="39"/>
        <v>1.9261210154930517E-2</v>
      </c>
      <c r="BA57" s="47">
        <f t="shared" si="40"/>
        <v>0.14199382249395789</v>
      </c>
      <c r="BB57" s="23">
        <f>IF(V57&gt;0,J57*DATA!$C$4,0)</f>
        <v>0</v>
      </c>
      <c r="BC57" s="23">
        <f>IF(X57&gt;0,N57*_xlfn.XLOOKUP(Kaišiadorys!O57,DATA!$B$5:$B$6,DATA!$C$5:$C$6,"error",0,1),0)</f>
        <v>68255</v>
      </c>
      <c r="BD57" s="23" t="str">
        <f>IF(Z57&gt;0,(L57-M57)*DATA!$C$7,"0,00 ")</f>
        <v xml:space="preserve">0,00 </v>
      </c>
      <c r="BE57" s="23">
        <f>IF(G57="basement",D57*DATA!$C$8,IF(G57="ground",0,"error"))</f>
        <v>25600</v>
      </c>
      <c r="BF57" s="23">
        <f t="shared" si="41"/>
        <v>93855</v>
      </c>
      <c r="BG57" s="23">
        <v>1.27</v>
      </c>
      <c r="BH57" s="23">
        <v>1.1000000000000001</v>
      </c>
      <c r="BI57" s="23">
        <v>0.71</v>
      </c>
      <c r="BJ57" s="23">
        <v>0.85</v>
      </c>
      <c r="BK57" s="23">
        <f t="shared" si="42"/>
        <v>1.27</v>
      </c>
      <c r="BL57" s="23">
        <f t="shared" si="43"/>
        <v>0.17894736842105263</v>
      </c>
      <c r="BM57" s="5">
        <v>1.1000000000000001</v>
      </c>
      <c r="BN57" s="5">
        <f t="shared" si="44"/>
        <v>0.71</v>
      </c>
      <c r="BO57" s="50"/>
      <c r="BP57" s="48">
        <f t="shared" si="7"/>
        <v>11200</v>
      </c>
      <c r="BQ57" s="51">
        <f t="shared" si="8"/>
        <v>5</v>
      </c>
      <c r="BR57" s="47">
        <f t="shared" si="45"/>
        <v>3584</v>
      </c>
      <c r="BS57" s="46">
        <f t="shared" si="9"/>
        <v>17.5</v>
      </c>
      <c r="BT57" s="46">
        <f t="shared" si="46"/>
        <v>8960</v>
      </c>
      <c r="BU57" s="46">
        <f t="shared" si="10"/>
        <v>189.47465600000001</v>
      </c>
      <c r="BV57" s="46">
        <f t="shared" si="11"/>
        <v>189.47465600000001</v>
      </c>
      <c r="BW57" s="46">
        <f t="shared" si="12"/>
        <v>166.84273494736846</v>
      </c>
      <c r="BX57" s="46">
        <f t="shared" si="13"/>
        <v>189.47465600000001</v>
      </c>
      <c r="BY57" s="46">
        <f t="shared" si="14"/>
        <v>189.47465600000001</v>
      </c>
      <c r="BZ57" s="46">
        <f t="shared" si="47"/>
        <v>218350.59357440003</v>
      </c>
      <c r="CA57" s="46">
        <f t="shared" si="47"/>
        <v>218350.59357440003</v>
      </c>
      <c r="CB57" s="46">
        <f t="shared" si="47"/>
        <v>192269.56775334742</v>
      </c>
      <c r="CC57" s="46">
        <f t="shared" si="47"/>
        <v>218350.59357440003</v>
      </c>
      <c r="CD57" s="46">
        <f t="shared" si="47"/>
        <v>218350.59357440003</v>
      </c>
    </row>
    <row r="58" spans="1:82" s="52" customFormat="1" ht="15" customHeight="1" x14ac:dyDescent="0.35">
      <c r="A58" s="39">
        <v>55</v>
      </c>
      <c r="B58" s="40" t="s">
        <v>82</v>
      </c>
      <c r="C58" s="40" t="s">
        <v>145</v>
      </c>
      <c r="D58" s="41">
        <v>672.9</v>
      </c>
      <c r="E58" s="41">
        <f t="shared" si="16"/>
        <v>2691.6000000000004</v>
      </c>
      <c r="F58" s="41">
        <v>118.2</v>
      </c>
      <c r="G58" s="42" t="s">
        <v>84</v>
      </c>
      <c r="H58" s="43">
        <v>5</v>
      </c>
      <c r="I58" s="44">
        <v>17.5</v>
      </c>
      <c r="J58" s="41">
        <f t="shared" si="17"/>
        <v>1696.2</v>
      </c>
      <c r="K58" s="42" t="s">
        <v>87</v>
      </c>
      <c r="L58" s="44">
        <v>372.3</v>
      </c>
      <c r="M58" s="44">
        <v>372.3</v>
      </c>
      <c r="N58" s="41">
        <v>672.9</v>
      </c>
      <c r="O58" s="45" t="s">
        <v>86</v>
      </c>
      <c r="P58" s="45" t="s">
        <v>87</v>
      </c>
      <c r="Q58" s="45" t="s">
        <v>88</v>
      </c>
      <c r="R58" s="45" t="s">
        <v>89</v>
      </c>
      <c r="S58" s="46">
        <f t="shared" si="18"/>
        <v>228406.21995702002</v>
      </c>
      <c r="T58" s="46">
        <f t="shared" si="0"/>
        <v>84.858901752496649</v>
      </c>
      <c r="U58" s="47">
        <f t="shared" si="19"/>
        <v>228406.21995702002</v>
      </c>
      <c r="V58" s="47">
        <f t="shared" si="1"/>
        <v>0</v>
      </c>
      <c r="W58" s="47">
        <f t="shared" si="20"/>
        <v>206550.7750317569</v>
      </c>
      <c r="X58" s="47">
        <f t="shared" si="2"/>
        <v>21855.444925263117</v>
      </c>
      <c r="Y58" s="48">
        <f t="shared" si="21"/>
        <v>228406.21995702002</v>
      </c>
      <c r="Z58" s="47">
        <f t="shared" si="3"/>
        <v>0</v>
      </c>
      <c r="AA58" s="48">
        <f t="shared" si="22"/>
        <v>228406.21995702002</v>
      </c>
      <c r="AB58" s="47">
        <f t="shared" si="4"/>
        <v>0</v>
      </c>
      <c r="AC58" s="47">
        <f t="shared" si="23"/>
        <v>21855.444925263117</v>
      </c>
      <c r="AD58" s="47">
        <f t="shared" si="24"/>
        <v>206550.7750317569</v>
      </c>
      <c r="AE58" s="47">
        <f t="shared" si="25"/>
        <v>8.1198710526315629</v>
      </c>
      <c r="AF58" s="49">
        <f t="shared" si="26"/>
        <v>9.5686732740359437E-2</v>
      </c>
      <c r="AG58" s="47">
        <f>IF(ISBLANK($D58),"",S58*_xlfn.XLOOKUP(Q58,DATA!$B$24:$B$25,DATA!$C$24:$C$25,"error",0,1)/1000)</f>
        <v>90.96962928448194</v>
      </c>
      <c r="AH58" s="47">
        <f>IF(ISBLANK($D58),"",V58*_xlfn.XLOOKUP(Q58,DATA!$B$24:$B$25,DATA!$C$24:$C$25,"error",0,1)/1000)</f>
        <v>0</v>
      </c>
      <c r="AI58" s="47">
        <f>IF(ISBLANK($D58),"",X58*_xlfn.XLOOKUP(Q58,DATA!$B$24:$B$25,DATA!$C$24:$C$25,"error",0,1)/1000)</f>
        <v>8.7045866048337945</v>
      </c>
      <c r="AJ58" s="47">
        <f>IF(ISBLANK($D58),"",Z58*_xlfn.XLOOKUP(Q58,DATA!$B$24:$B$25,DATA!$C$24:$C$25,"error",0,1)/1000)</f>
        <v>0</v>
      </c>
      <c r="AK58" s="47">
        <f>IF(ISBLANK($D58),"",AB58*_xlfn.XLOOKUP(Q58,DATA!$B$24:$B$25,DATA!$C$24:$C$25,"error",0,1)/1000)</f>
        <v>0</v>
      </c>
      <c r="AL58" s="47">
        <f t="shared" si="5"/>
        <v>8.7045866048337945</v>
      </c>
      <c r="AM58" s="47">
        <f t="shared" si="6"/>
        <v>82.265042679648147</v>
      </c>
      <c r="AN58" s="47">
        <f t="shared" si="27"/>
        <v>3.1015316752889004</v>
      </c>
      <c r="AO58" s="47">
        <f t="shared" si="28"/>
        <v>0</v>
      </c>
      <c r="AP58" s="47">
        <f t="shared" si="29"/>
        <v>0.29677543249912808</v>
      </c>
      <c r="AQ58" s="47">
        <f t="shared" si="30"/>
        <v>0</v>
      </c>
      <c r="AR58" s="47">
        <f t="shared" si="31"/>
        <v>0</v>
      </c>
      <c r="AS58" s="47">
        <f t="shared" si="32"/>
        <v>0.29677543249912808</v>
      </c>
      <c r="AT58" s="47">
        <f t="shared" si="33"/>
        <v>2.8047562427897725</v>
      </c>
      <c r="AU58" s="47">
        <f t="shared" si="34"/>
        <v>0.16868125638425874</v>
      </c>
      <c r="AV58" s="47">
        <f t="shared" si="35"/>
        <v>0</v>
      </c>
      <c r="AW58" s="47">
        <f t="shared" si="36"/>
        <v>1.614055829794861E-2</v>
      </c>
      <c r="AX58" s="47">
        <f t="shared" si="37"/>
        <v>0</v>
      </c>
      <c r="AY58" s="47">
        <f t="shared" si="38"/>
        <v>0</v>
      </c>
      <c r="AZ58" s="47">
        <f t="shared" si="39"/>
        <v>1.614055829794861E-2</v>
      </c>
      <c r="BA58" s="47">
        <f t="shared" si="40"/>
        <v>0.15254069808631013</v>
      </c>
      <c r="BB58" s="23">
        <f>IF(V58&gt;0,J58*DATA!$C$4,0)</f>
        <v>0</v>
      </c>
      <c r="BC58" s="23">
        <f>IF(X58&gt;0,N58*_xlfn.XLOOKUP(Kaišiadorys!O58,DATA!$B$5:$B$6,DATA!$C$5:$C$6,"error",0,1),0)</f>
        <v>57196.5</v>
      </c>
      <c r="BD58" s="23" t="str">
        <f>IF(Z58&gt;0,(L58-M58)*DATA!$C$7,"0,00 ")</f>
        <v xml:space="preserve">0,00 </v>
      </c>
      <c r="BE58" s="23">
        <f>IF(G58="basement",D58*DATA!$C$8,IF(G58="ground",0,"error"))</f>
        <v>26916</v>
      </c>
      <c r="BF58" s="23">
        <f t="shared" si="41"/>
        <v>84112.5</v>
      </c>
      <c r="BG58" s="23">
        <v>1.27</v>
      </c>
      <c r="BH58" s="23">
        <v>1.1000000000000001</v>
      </c>
      <c r="BI58" s="23">
        <v>0.87</v>
      </c>
      <c r="BJ58" s="23">
        <v>0.85</v>
      </c>
      <c r="BK58" s="23">
        <f t="shared" si="42"/>
        <v>1.27</v>
      </c>
      <c r="BL58" s="23">
        <f t="shared" si="43"/>
        <v>0.17894736842105263</v>
      </c>
      <c r="BM58" s="5">
        <v>1.1000000000000001</v>
      </c>
      <c r="BN58" s="5">
        <f t="shared" si="44"/>
        <v>0.87</v>
      </c>
      <c r="BO58" s="50"/>
      <c r="BP58" s="48">
        <f t="shared" si="7"/>
        <v>11775.75</v>
      </c>
      <c r="BQ58" s="51">
        <f t="shared" si="8"/>
        <v>5</v>
      </c>
      <c r="BR58" s="47">
        <f t="shared" si="45"/>
        <v>3768.2400000000002</v>
      </c>
      <c r="BS58" s="46">
        <f t="shared" si="9"/>
        <v>17.5</v>
      </c>
      <c r="BT58" s="46">
        <f t="shared" si="46"/>
        <v>9420.6</v>
      </c>
      <c r="BU58" s="46">
        <f t="shared" si="10"/>
        <v>198.20046855000001</v>
      </c>
      <c r="BV58" s="46">
        <f t="shared" si="11"/>
        <v>198.20046855000001</v>
      </c>
      <c r="BW58" s="46">
        <f t="shared" si="12"/>
        <v>179.23531328684214</v>
      </c>
      <c r="BX58" s="46">
        <f t="shared" si="13"/>
        <v>198.20046855000001</v>
      </c>
      <c r="BY58" s="46">
        <f t="shared" si="14"/>
        <v>198.20046855000001</v>
      </c>
      <c r="BZ58" s="46">
        <f t="shared" si="47"/>
        <v>228406.21995702002</v>
      </c>
      <c r="CA58" s="46">
        <f t="shared" si="47"/>
        <v>228406.21995702002</v>
      </c>
      <c r="CB58" s="46">
        <f t="shared" si="47"/>
        <v>206550.7750317569</v>
      </c>
      <c r="CC58" s="46">
        <f t="shared" si="47"/>
        <v>228406.21995702002</v>
      </c>
      <c r="CD58" s="46">
        <f t="shared" si="47"/>
        <v>228406.21995702002</v>
      </c>
    </row>
    <row r="59" spans="1:82" s="52" customFormat="1" ht="15" customHeight="1" x14ac:dyDescent="0.35">
      <c r="A59" s="39">
        <v>56</v>
      </c>
      <c r="B59" s="40" t="s">
        <v>82</v>
      </c>
      <c r="C59" s="40" t="s">
        <v>146</v>
      </c>
      <c r="D59" s="41">
        <v>395</v>
      </c>
      <c r="E59" s="41">
        <f t="shared" si="16"/>
        <v>1580</v>
      </c>
      <c r="F59" s="41">
        <v>102.6</v>
      </c>
      <c r="G59" s="42" t="s">
        <v>84</v>
      </c>
      <c r="H59" s="43">
        <v>5</v>
      </c>
      <c r="I59" s="44">
        <v>17.5</v>
      </c>
      <c r="J59" s="41">
        <f t="shared" si="17"/>
        <v>1490.2</v>
      </c>
      <c r="K59" s="42" t="s">
        <v>87</v>
      </c>
      <c r="L59" s="44">
        <v>305.3</v>
      </c>
      <c r="M59" s="44">
        <v>305.3</v>
      </c>
      <c r="N59" s="41">
        <v>530</v>
      </c>
      <c r="O59" s="45" t="s">
        <v>86</v>
      </c>
      <c r="P59" s="45" t="s">
        <v>87</v>
      </c>
      <c r="Q59" s="45" t="s">
        <v>88</v>
      </c>
      <c r="R59" s="45" t="s">
        <v>89</v>
      </c>
      <c r="S59" s="46">
        <f t="shared" si="18"/>
        <v>173347.07396020001</v>
      </c>
      <c r="T59" s="46">
        <f t="shared" si="0"/>
        <v>109.71333794949368</v>
      </c>
      <c r="U59" s="47">
        <f t="shared" si="19"/>
        <v>173347.07396020001</v>
      </c>
      <c r="V59" s="47">
        <f t="shared" si="1"/>
        <v>0</v>
      </c>
      <c r="W59" s="47">
        <f t="shared" si="20"/>
        <v>156132.94732862109</v>
      </c>
      <c r="X59" s="47">
        <f t="shared" si="2"/>
        <v>17214.126631578925</v>
      </c>
      <c r="Y59" s="48">
        <f t="shared" si="21"/>
        <v>173347.07396020001</v>
      </c>
      <c r="Z59" s="47">
        <f t="shared" si="3"/>
        <v>0</v>
      </c>
      <c r="AA59" s="48">
        <f t="shared" si="22"/>
        <v>173347.07396020001</v>
      </c>
      <c r="AB59" s="47">
        <f t="shared" si="4"/>
        <v>0</v>
      </c>
      <c r="AC59" s="47">
        <f t="shared" si="23"/>
        <v>17214.126631578925</v>
      </c>
      <c r="AD59" s="47">
        <f t="shared" si="24"/>
        <v>156132.94732862109</v>
      </c>
      <c r="AE59" s="47">
        <f t="shared" si="25"/>
        <v>10.8950168554297</v>
      </c>
      <c r="AF59" s="49">
        <f t="shared" si="26"/>
        <v>9.930439688604864E-2</v>
      </c>
      <c r="AG59" s="47">
        <f>IF(ISBLANK($D59),"",S59*_xlfn.XLOOKUP(Q59,DATA!$B$24:$B$25,DATA!$C$24:$C$25,"error",0,1)/1000)</f>
        <v>69.040672616868463</v>
      </c>
      <c r="AH59" s="47">
        <f>IF(ISBLANK($D59),"",V59*_xlfn.XLOOKUP(Q59,DATA!$B$24:$B$25,DATA!$C$24:$C$25,"error",0,1)/1000)</f>
        <v>0</v>
      </c>
      <c r="AI59" s="47">
        <f>IF(ISBLANK($D59),"",X59*_xlfn.XLOOKUP(Q59,DATA!$B$24:$B$25,DATA!$C$24:$C$25,"error",0,1)/1000)</f>
        <v>6.8560423548252549</v>
      </c>
      <c r="AJ59" s="47">
        <f>IF(ISBLANK($D59),"",Z59*_xlfn.XLOOKUP(Q59,DATA!$B$24:$B$25,DATA!$C$24:$C$25,"error",0,1)/1000)</f>
        <v>0</v>
      </c>
      <c r="AK59" s="47">
        <f>IF(ISBLANK($D59),"",AB59*_xlfn.XLOOKUP(Q59,DATA!$B$24:$B$25,DATA!$C$24:$C$25,"error",0,1)/1000)</f>
        <v>0</v>
      </c>
      <c r="AL59" s="47">
        <f t="shared" si="5"/>
        <v>6.8560423548252549</v>
      </c>
      <c r="AM59" s="47">
        <f t="shared" si="6"/>
        <v>62.184630262043207</v>
      </c>
      <c r="AN59" s="47">
        <f t="shared" si="27"/>
        <v>2.353882660495751</v>
      </c>
      <c r="AO59" s="47">
        <f t="shared" si="28"/>
        <v>0</v>
      </c>
      <c r="AP59" s="47">
        <f t="shared" si="29"/>
        <v>0.23375089794105811</v>
      </c>
      <c r="AQ59" s="47">
        <f t="shared" si="30"/>
        <v>0</v>
      </c>
      <c r="AR59" s="47">
        <f t="shared" si="31"/>
        <v>0</v>
      </c>
      <c r="AS59" s="47">
        <f t="shared" si="32"/>
        <v>0.23375089794105811</v>
      </c>
      <c r="AT59" s="47">
        <f t="shared" si="33"/>
        <v>2.1201317625546929</v>
      </c>
      <c r="AU59" s="47">
        <f t="shared" si="34"/>
        <v>0.12801929050637861</v>
      </c>
      <c r="AV59" s="47">
        <f t="shared" si="35"/>
        <v>0</v>
      </c>
      <c r="AW59" s="47">
        <f t="shared" si="36"/>
        <v>1.2712878433515777E-2</v>
      </c>
      <c r="AX59" s="47">
        <f t="shared" si="37"/>
        <v>0</v>
      </c>
      <c r="AY59" s="47">
        <f t="shared" si="38"/>
        <v>0</v>
      </c>
      <c r="AZ59" s="47">
        <f t="shared" si="39"/>
        <v>1.2712878433515777E-2</v>
      </c>
      <c r="BA59" s="47">
        <f t="shared" si="40"/>
        <v>0.11530641207286284</v>
      </c>
      <c r="BB59" s="23">
        <f>IF(V59&gt;0,J59*DATA!$C$4,0)</f>
        <v>0</v>
      </c>
      <c r="BC59" s="23">
        <f>IF(X59&gt;0,N59*_xlfn.XLOOKUP(Kaišiadorys!O59,DATA!$B$5:$B$6,DATA!$C$5:$C$6,"error",0,1),0)</f>
        <v>45050</v>
      </c>
      <c r="BD59" s="23" t="str">
        <f>IF(Z59&gt;0,(L59-M59)*DATA!$C$7,"0,00 ")</f>
        <v xml:space="preserve">0,00 </v>
      </c>
      <c r="BE59" s="23">
        <f>IF(G59="basement",D59*DATA!$C$8,IF(G59="ground",0,"error"))</f>
        <v>15800</v>
      </c>
      <c r="BF59" s="23">
        <f t="shared" si="41"/>
        <v>60850</v>
      </c>
      <c r="BG59" s="23">
        <v>1.27</v>
      </c>
      <c r="BH59" s="23">
        <v>1.1000000000000001</v>
      </c>
      <c r="BI59" s="23">
        <v>0.71</v>
      </c>
      <c r="BJ59" s="23">
        <v>0.85</v>
      </c>
      <c r="BK59" s="23">
        <f t="shared" si="42"/>
        <v>1.27</v>
      </c>
      <c r="BL59" s="23">
        <f t="shared" si="43"/>
        <v>0.17894736842105263</v>
      </c>
      <c r="BM59" s="5">
        <v>1.1000000000000001</v>
      </c>
      <c r="BN59" s="5">
        <f t="shared" si="44"/>
        <v>0.71</v>
      </c>
      <c r="BO59" s="50"/>
      <c r="BP59" s="48">
        <f t="shared" si="7"/>
        <v>6912.5</v>
      </c>
      <c r="BQ59" s="51">
        <f t="shared" si="8"/>
        <v>5</v>
      </c>
      <c r="BR59" s="47">
        <f t="shared" si="45"/>
        <v>2212</v>
      </c>
      <c r="BS59" s="46">
        <f t="shared" si="9"/>
        <v>17.5</v>
      </c>
      <c r="BT59" s="46">
        <f t="shared" si="46"/>
        <v>5530</v>
      </c>
      <c r="BU59" s="46">
        <f t="shared" si="10"/>
        <v>150.42266050000001</v>
      </c>
      <c r="BV59" s="46">
        <f t="shared" si="11"/>
        <v>150.42266050000001</v>
      </c>
      <c r="BW59" s="46">
        <f t="shared" si="12"/>
        <v>135.48502892105265</v>
      </c>
      <c r="BX59" s="46">
        <f t="shared" si="13"/>
        <v>150.42266050000001</v>
      </c>
      <c r="BY59" s="46">
        <f t="shared" si="14"/>
        <v>150.42266050000001</v>
      </c>
      <c r="BZ59" s="46">
        <f t="shared" si="47"/>
        <v>173347.07396020001</v>
      </c>
      <c r="CA59" s="46">
        <f t="shared" si="47"/>
        <v>173347.07396020001</v>
      </c>
      <c r="CB59" s="46">
        <f t="shared" si="47"/>
        <v>156132.94732862109</v>
      </c>
      <c r="CC59" s="46">
        <f t="shared" si="47"/>
        <v>173347.07396020001</v>
      </c>
      <c r="CD59" s="46">
        <f t="shared" si="47"/>
        <v>173347.07396020001</v>
      </c>
    </row>
    <row r="60" spans="1:82" s="52" customFormat="1" ht="15" customHeight="1" x14ac:dyDescent="0.35">
      <c r="A60" s="39">
        <v>57</v>
      </c>
      <c r="B60" s="40" t="s">
        <v>82</v>
      </c>
      <c r="C60" s="40" t="s">
        <v>147</v>
      </c>
      <c r="D60" s="41">
        <v>612</v>
      </c>
      <c r="E60" s="41">
        <f t="shared" si="16"/>
        <v>2448</v>
      </c>
      <c r="F60" s="41">
        <v>115</v>
      </c>
      <c r="G60" s="42" t="s">
        <v>84</v>
      </c>
      <c r="H60" s="43">
        <v>5</v>
      </c>
      <c r="I60" s="44">
        <v>17.5</v>
      </c>
      <c r="J60" s="41">
        <f t="shared" si="17"/>
        <v>1690.5</v>
      </c>
      <c r="K60" s="42" t="s">
        <v>85</v>
      </c>
      <c r="L60" s="44">
        <v>322</v>
      </c>
      <c r="M60" s="44">
        <v>247.9</v>
      </c>
      <c r="N60" s="41">
        <v>840</v>
      </c>
      <c r="O60" s="45" t="s">
        <v>93</v>
      </c>
      <c r="P60" s="45" t="s">
        <v>85</v>
      </c>
      <c r="Q60" s="45" t="s">
        <v>88</v>
      </c>
      <c r="R60" s="45" t="s">
        <v>89</v>
      </c>
      <c r="S60" s="46">
        <f t="shared" si="18"/>
        <v>229578.59502480002</v>
      </c>
      <c r="T60" s="46">
        <f t="shared" si="0"/>
        <v>93.782105810784316</v>
      </c>
      <c r="U60" s="47">
        <f t="shared" si="19"/>
        <v>142946.22180863371</v>
      </c>
      <c r="V60" s="47">
        <f t="shared" si="1"/>
        <v>86632.373216166307</v>
      </c>
      <c r="W60" s="47">
        <f t="shared" si="20"/>
        <v>203273.12142480002</v>
      </c>
      <c r="X60" s="47">
        <f t="shared" si="2"/>
        <v>26305.473599999998</v>
      </c>
      <c r="Y60" s="48">
        <f t="shared" si="21"/>
        <v>223302.22128480001</v>
      </c>
      <c r="Z60" s="47">
        <f t="shared" si="3"/>
        <v>6276.37374000001</v>
      </c>
      <c r="AA60" s="48">
        <f t="shared" si="22"/>
        <v>229578.59502480002</v>
      </c>
      <c r="AB60" s="47">
        <f t="shared" si="4"/>
        <v>0</v>
      </c>
      <c r="AC60" s="47">
        <f t="shared" si="23"/>
        <v>119214.22055616631</v>
      </c>
      <c r="AD60" s="47">
        <f t="shared" si="24"/>
        <v>110364.3744686337</v>
      </c>
      <c r="AE60" s="47">
        <f t="shared" si="25"/>
        <v>48.698619508237876</v>
      </c>
      <c r="AF60" s="49">
        <f t="shared" si="26"/>
        <v>0.51927410978052335</v>
      </c>
      <c r="AG60" s="47">
        <f>IF(ISBLANK($D60),"",S60*_xlfn.XLOOKUP(Q60,DATA!$B$24:$B$25,DATA!$C$24:$C$25,"error",0,1)/1000)</f>
        <v>91.436562826477356</v>
      </c>
      <c r="AH60" s="47">
        <f>IF(ISBLANK($D60),"",V60*_xlfn.XLOOKUP(Q60,DATA!$B$24:$B$25,DATA!$C$24:$C$25,"error",0,1)/1000)</f>
        <v>34.503941604534717</v>
      </c>
      <c r="AI60" s="47">
        <f>IF(ISBLANK($D60),"",X60*_xlfn.XLOOKUP(Q60,DATA!$B$24:$B$25,DATA!$C$24:$C$25,"error",0,1)/1000)</f>
        <v>10.476944025408001</v>
      </c>
      <c r="AJ60" s="47">
        <f>IF(ISBLANK($D60),"",Z60*_xlfn.XLOOKUP(Q60,DATA!$B$24:$B$25,DATA!$C$24:$C$25,"error",0,1)/1000)</f>
        <v>2.4997541331672042</v>
      </c>
      <c r="AK60" s="47">
        <f>IF(ISBLANK($D60),"",AB60*_xlfn.XLOOKUP(Q60,DATA!$B$24:$B$25,DATA!$C$24:$C$25,"error",0,1)/1000)</f>
        <v>0</v>
      </c>
      <c r="AL60" s="47">
        <f t="shared" si="5"/>
        <v>47.48063976310992</v>
      </c>
      <c r="AM60" s="47">
        <f t="shared" si="6"/>
        <v>43.955923063367436</v>
      </c>
      <c r="AN60" s="47">
        <f t="shared" si="27"/>
        <v>3.1174513748869357</v>
      </c>
      <c r="AO60" s="47">
        <f t="shared" si="28"/>
        <v>1.1763823668460098</v>
      </c>
      <c r="AP60" s="47">
        <f t="shared" si="29"/>
        <v>0.35720244229438447</v>
      </c>
      <c r="AQ60" s="47">
        <f t="shared" si="30"/>
        <v>8.5226978338087914E-2</v>
      </c>
      <c r="AR60" s="47">
        <f t="shared" si="31"/>
        <v>0</v>
      </c>
      <c r="AS60" s="47">
        <f t="shared" si="32"/>
        <v>1.618811787478482</v>
      </c>
      <c r="AT60" s="47">
        <f t="shared" si="33"/>
        <v>1.4986395874084537</v>
      </c>
      <c r="AU60" s="47">
        <f t="shared" si="34"/>
        <v>0.16954707212002953</v>
      </c>
      <c r="AV60" s="47">
        <f t="shared" si="35"/>
        <v>6.3979245225470494E-2</v>
      </c>
      <c r="AW60" s="47">
        <f t="shared" si="36"/>
        <v>1.9426968046080007E-2</v>
      </c>
      <c r="AX60" s="47">
        <f t="shared" si="37"/>
        <v>4.6351916694720094E-3</v>
      </c>
      <c r="AY60" s="47">
        <f t="shared" si="38"/>
        <v>0</v>
      </c>
      <c r="AZ60" s="47">
        <f t="shared" si="39"/>
        <v>8.8041404941022514E-2</v>
      </c>
      <c r="BA60" s="47">
        <f t="shared" si="40"/>
        <v>8.1505667179007021E-2</v>
      </c>
      <c r="BB60" s="23">
        <f>IF(V60&gt;0,J60*DATA!$C$4,0)</f>
        <v>109882.5</v>
      </c>
      <c r="BC60" s="23">
        <f>IF(X60&gt;0,N60*_xlfn.XLOOKUP(Kaišiadorys!O60,DATA!$B$5:$B$6,DATA!$C$5:$C$6,"error",0,1),0)</f>
        <v>40320</v>
      </c>
      <c r="BD60" s="23">
        <f>IF(Z60&gt;0,(L60-M60)*DATA!$C$7,"0,00 ")</f>
        <v>11115</v>
      </c>
      <c r="BE60" s="23">
        <f>IF(G60="basement",D60*DATA!$C$8,IF(G60="ground",0,"error"))</f>
        <v>24480</v>
      </c>
      <c r="BF60" s="23">
        <f t="shared" si="41"/>
        <v>185797.5</v>
      </c>
      <c r="BG60" s="23">
        <v>1.27</v>
      </c>
      <c r="BH60" s="23">
        <v>1.5027173913043479</v>
      </c>
      <c r="BI60" s="23">
        <v>0.71</v>
      </c>
      <c r="BJ60" s="23">
        <v>0.85</v>
      </c>
      <c r="BK60" s="23">
        <f t="shared" si="42"/>
        <v>0.21120350109409192</v>
      </c>
      <c r="BL60" s="23">
        <f t="shared" si="43"/>
        <v>0.20298507462686566</v>
      </c>
      <c r="BM60" s="5">
        <v>1.1000000000000001</v>
      </c>
      <c r="BN60" s="5">
        <f t="shared" si="44"/>
        <v>0.71</v>
      </c>
      <c r="BO60" s="50"/>
      <c r="BP60" s="48">
        <f t="shared" si="7"/>
        <v>10710</v>
      </c>
      <c r="BQ60" s="51">
        <f t="shared" si="8"/>
        <v>5</v>
      </c>
      <c r="BR60" s="47">
        <f t="shared" si="45"/>
        <v>3427.2000000000003</v>
      </c>
      <c r="BS60" s="46">
        <f t="shared" si="9"/>
        <v>17.5</v>
      </c>
      <c r="BT60" s="46">
        <f t="shared" si="46"/>
        <v>8568</v>
      </c>
      <c r="BU60" s="46">
        <f t="shared" si="10"/>
        <v>199.21780200000001</v>
      </c>
      <c r="BV60" s="46">
        <f t="shared" si="11"/>
        <v>124.04219178118161</v>
      </c>
      <c r="BW60" s="46">
        <f t="shared" si="12"/>
        <v>176.39111543283582</v>
      </c>
      <c r="BX60" s="46">
        <f t="shared" si="13"/>
        <v>193.77145199999998</v>
      </c>
      <c r="BY60" s="46">
        <f t="shared" si="14"/>
        <v>199.21780200000001</v>
      </c>
      <c r="BZ60" s="46">
        <f t="shared" si="47"/>
        <v>229578.59502480002</v>
      </c>
      <c r="CA60" s="46">
        <f t="shared" si="47"/>
        <v>142946.22180863371</v>
      </c>
      <c r="CB60" s="46">
        <f t="shared" si="47"/>
        <v>203273.12142480002</v>
      </c>
      <c r="CC60" s="46">
        <f t="shared" si="47"/>
        <v>223302.22128480001</v>
      </c>
      <c r="CD60" s="46">
        <f t="shared" si="47"/>
        <v>229578.59502480002</v>
      </c>
    </row>
    <row r="61" spans="1:82" s="52" customFormat="1" ht="15" customHeight="1" x14ac:dyDescent="0.35">
      <c r="A61" s="39">
        <v>58</v>
      </c>
      <c r="B61" s="40" t="s">
        <v>82</v>
      </c>
      <c r="C61" s="40" t="s">
        <v>148</v>
      </c>
      <c r="D61" s="41">
        <v>612</v>
      </c>
      <c r="E61" s="41">
        <f t="shared" si="16"/>
        <v>2448</v>
      </c>
      <c r="F61" s="41">
        <v>116.8</v>
      </c>
      <c r="G61" s="42" t="s">
        <v>84</v>
      </c>
      <c r="H61" s="43">
        <v>5</v>
      </c>
      <c r="I61" s="44">
        <v>17.5</v>
      </c>
      <c r="J61" s="41">
        <f t="shared" si="17"/>
        <v>1635.2</v>
      </c>
      <c r="K61" s="42" t="s">
        <v>85</v>
      </c>
      <c r="L61" s="44">
        <v>408.8</v>
      </c>
      <c r="M61" s="44">
        <v>253.5</v>
      </c>
      <c r="N61" s="41">
        <v>840</v>
      </c>
      <c r="O61" s="45" t="s">
        <v>93</v>
      </c>
      <c r="P61" s="45" t="s">
        <v>85</v>
      </c>
      <c r="Q61" s="45" t="s">
        <v>88</v>
      </c>
      <c r="R61" s="45" t="s">
        <v>89</v>
      </c>
      <c r="S61" s="46">
        <f t="shared" si="18"/>
        <v>237678.42050400004</v>
      </c>
      <c r="T61" s="46">
        <f t="shared" si="0"/>
        <v>97.09085804901963</v>
      </c>
      <c r="U61" s="47">
        <f t="shared" si="19"/>
        <v>153879.98413424246</v>
      </c>
      <c r="V61" s="47">
        <f t="shared" si="1"/>
        <v>83798.436369757575</v>
      </c>
      <c r="W61" s="47">
        <f t="shared" si="20"/>
        <v>211372.94690400004</v>
      </c>
      <c r="X61" s="47">
        <f t="shared" si="2"/>
        <v>26305.473599999998</v>
      </c>
      <c r="Y61" s="48">
        <f t="shared" si="21"/>
        <v>224524.29308400003</v>
      </c>
      <c r="Z61" s="47">
        <f t="shared" si="3"/>
        <v>13154.127420000004</v>
      </c>
      <c r="AA61" s="48">
        <f t="shared" si="22"/>
        <v>237678.42050400004</v>
      </c>
      <c r="AB61" s="47">
        <f t="shared" si="4"/>
        <v>0</v>
      </c>
      <c r="AC61" s="47">
        <f t="shared" si="23"/>
        <v>123258.03738975758</v>
      </c>
      <c r="AD61" s="47">
        <f t="shared" si="24"/>
        <v>114420.38311424246</v>
      </c>
      <c r="AE61" s="47">
        <f t="shared" si="25"/>
        <v>50.350505469672214</v>
      </c>
      <c r="AF61" s="49">
        <f t="shared" si="26"/>
        <v>0.51859162110042378</v>
      </c>
      <c r="AG61" s="47">
        <f>IF(ISBLANK($D61),"",S61*_xlfn.XLOOKUP(Q61,DATA!$B$24:$B$25,DATA!$C$24:$C$25,"error",0,1)/1000)</f>
        <v>94.662561318333147</v>
      </c>
      <c r="AH61" s="47">
        <f>IF(ISBLANK($D61),"",V61*_xlfn.XLOOKUP(Q61,DATA!$B$24:$B$25,DATA!$C$24:$C$25,"error",0,1)/1000)</f>
        <v>33.375241237347048</v>
      </c>
      <c r="AI61" s="47">
        <f>IF(ISBLANK($D61),"",X61*_xlfn.XLOOKUP(Q61,DATA!$B$24:$B$25,DATA!$C$24:$C$25,"error",0,1)/1000)</f>
        <v>10.476944025408001</v>
      </c>
      <c r="AJ61" s="47">
        <f>IF(ISBLANK($D61),"",Z61*_xlfn.XLOOKUP(Q61,DATA!$B$24:$B$25,DATA!$C$24:$C$25,"error",0,1)/1000)</f>
        <v>5.2390258688376017</v>
      </c>
      <c r="AK61" s="47">
        <f>IF(ISBLANK($D61),"",AB61*_xlfn.XLOOKUP(Q61,DATA!$B$24:$B$25,DATA!$C$24:$C$25,"error",0,1)/1000)</f>
        <v>0</v>
      </c>
      <c r="AL61" s="47">
        <f t="shared" si="5"/>
        <v>49.091211131592651</v>
      </c>
      <c r="AM61" s="47">
        <f t="shared" si="6"/>
        <v>45.571350186740496</v>
      </c>
      <c r="AN61" s="47">
        <f t="shared" si="27"/>
        <v>3.2274390332474576</v>
      </c>
      <c r="AO61" s="47">
        <f t="shared" si="28"/>
        <v>1.1379002935620206</v>
      </c>
      <c r="AP61" s="47">
        <f t="shared" si="29"/>
        <v>0.35720244229438447</v>
      </c>
      <c r="AQ61" s="47">
        <f t="shared" si="30"/>
        <v>0.17862010439817866</v>
      </c>
      <c r="AR61" s="47">
        <f t="shared" si="31"/>
        <v>0</v>
      </c>
      <c r="AS61" s="47">
        <f t="shared" si="32"/>
        <v>1.6737228402545836</v>
      </c>
      <c r="AT61" s="47">
        <f t="shared" si="33"/>
        <v>1.553716192992874</v>
      </c>
      <c r="AU61" s="47">
        <f t="shared" si="34"/>
        <v>0.1755289089482113</v>
      </c>
      <c r="AV61" s="47">
        <f t="shared" si="35"/>
        <v>6.1886342379585561E-2</v>
      </c>
      <c r="AW61" s="47">
        <f t="shared" si="36"/>
        <v>1.9426968046080007E-2</v>
      </c>
      <c r="AX61" s="47">
        <f t="shared" si="37"/>
        <v>9.7145110157760076E-3</v>
      </c>
      <c r="AY61" s="47">
        <f t="shared" si="38"/>
        <v>0</v>
      </c>
      <c r="AZ61" s="47">
        <f t="shared" si="39"/>
        <v>9.1027821441441573E-2</v>
      </c>
      <c r="BA61" s="47">
        <f t="shared" si="40"/>
        <v>8.4501087506769726E-2</v>
      </c>
      <c r="BB61" s="23">
        <f>IF(V61&gt;0,J61*DATA!$C$4,0)</f>
        <v>106288</v>
      </c>
      <c r="BC61" s="23">
        <f>IF(X61&gt;0,N61*_xlfn.XLOOKUP(Kaišiadorys!O61,DATA!$B$5:$B$6,DATA!$C$5:$C$6,"error",0,1),0)</f>
        <v>40320</v>
      </c>
      <c r="BD61" s="23">
        <f>IF(Z61&gt;0,(L61-M61)*DATA!$C$7,"0,00 ")</f>
        <v>23295</v>
      </c>
      <c r="BE61" s="23">
        <f>IF(G61="basement",D61*DATA!$C$8,IF(G61="ground",0,"error"))</f>
        <v>24480</v>
      </c>
      <c r="BF61" s="23">
        <f t="shared" si="41"/>
        <v>194383</v>
      </c>
      <c r="BG61" s="23">
        <v>1.27</v>
      </c>
      <c r="BH61" s="23">
        <v>1.7648116438356165</v>
      </c>
      <c r="BI61" s="23">
        <v>0.71</v>
      </c>
      <c r="BJ61" s="23">
        <v>0.85</v>
      </c>
      <c r="BK61" s="23">
        <f t="shared" si="42"/>
        <v>0.21120350109409192</v>
      </c>
      <c r="BL61" s="23">
        <f t="shared" si="43"/>
        <v>0.20298507462686566</v>
      </c>
      <c r="BM61" s="5">
        <v>1.1000000000000001</v>
      </c>
      <c r="BN61" s="5">
        <f t="shared" si="44"/>
        <v>0.71</v>
      </c>
      <c r="BO61" s="50"/>
      <c r="BP61" s="48">
        <f t="shared" si="7"/>
        <v>10710</v>
      </c>
      <c r="BQ61" s="51">
        <f t="shared" si="8"/>
        <v>5</v>
      </c>
      <c r="BR61" s="47">
        <f t="shared" si="45"/>
        <v>3427.2000000000003</v>
      </c>
      <c r="BS61" s="46">
        <f t="shared" si="9"/>
        <v>17.5</v>
      </c>
      <c r="BT61" s="46">
        <f t="shared" si="46"/>
        <v>8568</v>
      </c>
      <c r="BU61" s="46">
        <f t="shared" si="10"/>
        <v>206.24646000000001</v>
      </c>
      <c r="BV61" s="46">
        <f t="shared" si="11"/>
        <v>133.53001052954048</v>
      </c>
      <c r="BW61" s="46">
        <f t="shared" si="12"/>
        <v>183.41977343283585</v>
      </c>
      <c r="BX61" s="46">
        <f t="shared" si="13"/>
        <v>194.83191000000002</v>
      </c>
      <c r="BY61" s="46">
        <f t="shared" si="14"/>
        <v>206.24646000000001</v>
      </c>
      <c r="BZ61" s="46">
        <f t="shared" si="47"/>
        <v>237678.42050400004</v>
      </c>
      <c r="CA61" s="46">
        <f t="shared" si="47"/>
        <v>153879.98413424246</v>
      </c>
      <c r="CB61" s="46">
        <f t="shared" si="47"/>
        <v>211372.94690400004</v>
      </c>
      <c r="CC61" s="46">
        <f t="shared" si="47"/>
        <v>224524.29308400003</v>
      </c>
      <c r="CD61" s="46">
        <f t="shared" si="47"/>
        <v>237678.42050400004</v>
      </c>
    </row>
    <row r="62" spans="1:82" s="52" customFormat="1" ht="15" customHeight="1" x14ac:dyDescent="0.35">
      <c r="A62" s="39">
        <v>59</v>
      </c>
      <c r="B62" s="40" t="s">
        <v>82</v>
      </c>
      <c r="C62" s="40" t="s">
        <v>149</v>
      </c>
      <c r="D62" s="41">
        <v>622.1</v>
      </c>
      <c r="E62" s="41">
        <f t="shared" si="16"/>
        <v>2488.4000000000005</v>
      </c>
      <c r="F62" s="41">
        <v>114.8</v>
      </c>
      <c r="G62" s="42" t="s">
        <v>91</v>
      </c>
      <c r="H62" s="43">
        <v>5</v>
      </c>
      <c r="I62" s="44">
        <v>17.5</v>
      </c>
      <c r="J62" s="41">
        <f t="shared" si="17"/>
        <v>1587.1</v>
      </c>
      <c r="K62" s="42" t="s">
        <v>85</v>
      </c>
      <c r="L62" s="44">
        <v>421.9</v>
      </c>
      <c r="M62" s="44">
        <v>337.5</v>
      </c>
      <c r="N62" s="41">
        <v>622.1</v>
      </c>
      <c r="O62" s="45" t="s">
        <v>86</v>
      </c>
      <c r="P62" s="45" t="s">
        <v>87</v>
      </c>
      <c r="Q62" s="45" t="s">
        <v>88</v>
      </c>
      <c r="R62" s="45" t="s">
        <v>89</v>
      </c>
      <c r="S62" s="46">
        <f t="shared" si="18"/>
        <v>223613.88089277997</v>
      </c>
      <c r="T62" s="46">
        <f t="shared" si="0"/>
        <v>89.862514424039517</v>
      </c>
      <c r="U62" s="47">
        <f t="shared" si="19"/>
        <v>142280.40586682464</v>
      </c>
      <c r="V62" s="47">
        <f t="shared" si="1"/>
        <v>81333.475025955326</v>
      </c>
      <c r="W62" s="47">
        <f t="shared" si="20"/>
        <v>203408.3937654116</v>
      </c>
      <c r="X62" s="47">
        <f t="shared" si="2"/>
        <v>20205.487127368368</v>
      </c>
      <c r="Y62" s="48">
        <f t="shared" si="21"/>
        <v>216465.08273277999</v>
      </c>
      <c r="Z62" s="47">
        <f t="shared" si="3"/>
        <v>7148.7981599999766</v>
      </c>
      <c r="AA62" s="48">
        <f t="shared" si="22"/>
        <v>223613.88089277997</v>
      </c>
      <c r="AB62" s="47">
        <f t="shared" si="4"/>
        <v>0</v>
      </c>
      <c r="AC62" s="47">
        <f t="shared" si="23"/>
        <v>108687.76031332367</v>
      </c>
      <c r="AD62" s="47">
        <f t="shared" si="24"/>
        <v>114926.1205794563</v>
      </c>
      <c r="AE62" s="47">
        <f t="shared" si="25"/>
        <v>43.677768973365879</v>
      </c>
      <c r="AF62" s="49">
        <f t="shared" si="26"/>
        <v>0.4860510442347632</v>
      </c>
      <c r="AG62" s="47">
        <f>IF(ISBLANK($D62),"",S62*_xlfn.XLOOKUP(Q62,DATA!$B$24:$B$25,DATA!$C$24:$C$25,"error",0,1)/1000)</f>
        <v>89.060936481976412</v>
      </c>
      <c r="AH62" s="47">
        <f>IF(ISBLANK($D62),"",V62*_xlfn.XLOOKUP(Q62,DATA!$B$24:$B$25,DATA!$C$24:$C$25,"error",0,1)/1000)</f>
        <v>32.393496433337489</v>
      </c>
      <c r="AI62" s="47">
        <f>IF(ISBLANK($D62),"",X62*_xlfn.XLOOKUP(Q62,DATA!$B$24:$B$25,DATA!$C$24:$C$25,"error",0,1)/1000)</f>
        <v>8.0474414130882739</v>
      </c>
      <c r="AJ62" s="47">
        <f>IF(ISBLANK($D62),"",Z62*_xlfn.XLOOKUP(Q62,DATA!$B$24:$B$25,DATA!$C$24:$C$25,"error",0,1)/1000)</f>
        <v>2.8472233311647912</v>
      </c>
      <c r="AK62" s="47">
        <f>IF(ISBLANK($D62),"",AB62*_xlfn.XLOOKUP(Q62,DATA!$B$24:$B$25,DATA!$C$24:$C$25,"error",0,1)/1000)</f>
        <v>0</v>
      </c>
      <c r="AL62" s="47">
        <f t="shared" si="5"/>
        <v>43.288161177590553</v>
      </c>
      <c r="AM62" s="47">
        <f t="shared" si="6"/>
        <v>45.77277530438586</v>
      </c>
      <c r="AN62" s="47">
        <f t="shared" si="27"/>
        <v>3.0364564272975723</v>
      </c>
      <c r="AO62" s="47">
        <f t="shared" si="28"/>
        <v>1.104428544466904</v>
      </c>
      <c r="AP62" s="47">
        <f t="shared" si="29"/>
        <v>0.27437062945119256</v>
      </c>
      <c r="AQ62" s="47">
        <f t="shared" si="30"/>
        <v>9.7073643343246765E-2</v>
      </c>
      <c r="AR62" s="47">
        <f t="shared" si="31"/>
        <v>0</v>
      </c>
      <c r="AS62" s="47">
        <f t="shared" si="32"/>
        <v>1.4758728172613433</v>
      </c>
      <c r="AT62" s="47">
        <f t="shared" si="33"/>
        <v>1.5605836100362289</v>
      </c>
      <c r="AU62" s="47">
        <f t="shared" si="34"/>
        <v>0.16514204552333084</v>
      </c>
      <c r="AV62" s="47">
        <f t="shared" si="35"/>
        <v>6.0065933213454117E-2</v>
      </c>
      <c r="AW62" s="47">
        <f t="shared" si="36"/>
        <v>1.4922040893377651E-2</v>
      </c>
      <c r="AX62" s="47">
        <f t="shared" si="37"/>
        <v>5.2794895668479844E-3</v>
      </c>
      <c r="AY62" s="47">
        <f t="shared" si="38"/>
        <v>0</v>
      </c>
      <c r="AZ62" s="47">
        <f t="shared" si="39"/>
        <v>8.0267463673679762E-2</v>
      </c>
      <c r="BA62" s="47">
        <f t="shared" si="40"/>
        <v>8.4874581849651076E-2</v>
      </c>
      <c r="BB62" s="23">
        <f>IF(V62&gt;0,J62*DATA!$C$4,0)</f>
        <v>103161.5</v>
      </c>
      <c r="BC62" s="23">
        <f>IF(X62&gt;0,N62*_xlfn.XLOOKUP(Kaišiadorys!O62,DATA!$B$5:$B$6,DATA!$C$5:$C$6,"error",0,1),0)</f>
        <v>52878.5</v>
      </c>
      <c r="BD62" s="23">
        <f>IF(Z62&gt;0,(L62-M62)*DATA!$C$7,"0,00 ")</f>
        <v>12659.999999999996</v>
      </c>
      <c r="BE62" s="23">
        <f>IF(G62="basement",D62*DATA!$C$8,IF(G62="ground",0,"error"))</f>
        <v>0</v>
      </c>
      <c r="BF62" s="23">
        <f t="shared" si="41"/>
        <v>168700</v>
      </c>
      <c r="BG62" s="23">
        <v>1.27</v>
      </c>
      <c r="BH62" s="23">
        <v>1.4500829580469305</v>
      </c>
      <c r="BI62" s="23">
        <v>0.87</v>
      </c>
      <c r="BJ62" s="23">
        <v>0.85</v>
      </c>
      <c r="BK62" s="23">
        <f t="shared" si="42"/>
        <v>0.21120350109409192</v>
      </c>
      <c r="BL62" s="23">
        <f t="shared" si="43"/>
        <v>0.17894736842105263</v>
      </c>
      <c r="BM62" s="5">
        <v>1.1000000000000001</v>
      </c>
      <c r="BN62" s="5">
        <f t="shared" si="44"/>
        <v>0.87</v>
      </c>
      <c r="BO62" s="50"/>
      <c r="BP62" s="48">
        <f t="shared" si="7"/>
        <v>10886.75</v>
      </c>
      <c r="BQ62" s="51">
        <f t="shared" si="8"/>
        <v>5</v>
      </c>
      <c r="BR62" s="47">
        <f t="shared" si="45"/>
        <v>3483.76</v>
      </c>
      <c r="BS62" s="46">
        <f t="shared" si="9"/>
        <v>17.5</v>
      </c>
      <c r="BT62" s="46">
        <f t="shared" si="46"/>
        <v>8709.4</v>
      </c>
      <c r="BU62" s="46">
        <f t="shared" si="10"/>
        <v>194.04189594999997</v>
      </c>
      <c r="BV62" s="46">
        <f t="shared" si="11"/>
        <v>123.46442716663019</v>
      </c>
      <c r="BW62" s="46">
        <f t="shared" si="12"/>
        <v>176.50849858157895</v>
      </c>
      <c r="BX62" s="46">
        <f t="shared" si="13"/>
        <v>187.83849594999998</v>
      </c>
      <c r="BY62" s="46">
        <f t="shared" si="14"/>
        <v>194.04189594999997</v>
      </c>
      <c r="BZ62" s="46">
        <f t="shared" si="47"/>
        <v>223613.88089277997</v>
      </c>
      <c r="CA62" s="46">
        <f t="shared" si="47"/>
        <v>142280.40586682464</v>
      </c>
      <c r="CB62" s="46">
        <f t="shared" si="47"/>
        <v>203408.3937654116</v>
      </c>
      <c r="CC62" s="46">
        <f t="shared" si="47"/>
        <v>216465.08273277999</v>
      </c>
      <c r="CD62" s="46">
        <f t="shared" si="47"/>
        <v>223613.88089277997</v>
      </c>
    </row>
    <row r="63" spans="1:82" s="52" customFormat="1" ht="15" customHeight="1" x14ac:dyDescent="0.35">
      <c r="A63" s="39">
        <v>60</v>
      </c>
      <c r="B63" s="40" t="s">
        <v>82</v>
      </c>
      <c r="C63" s="40" t="s">
        <v>150</v>
      </c>
      <c r="D63" s="41">
        <v>1325.9</v>
      </c>
      <c r="E63" s="41">
        <f t="shared" si="16"/>
        <v>5303.6</v>
      </c>
      <c r="F63" s="41">
        <v>192.2</v>
      </c>
      <c r="G63" s="42" t="s">
        <v>84</v>
      </c>
      <c r="H63" s="43">
        <v>5</v>
      </c>
      <c r="I63" s="44">
        <v>17.5</v>
      </c>
      <c r="J63" s="41">
        <f t="shared" si="17"/>
        <v>2724.4</v>
      </c>
      <c r="K63" s="42" t="s">
        <v>85</v>
      </c>
      <c r="L63" s="44">
        <v>639.1</v>
      </c>
      <c r="M63" s="44">
        <v>479.3</v>
      </c>
      <c r="N63" s="41">
        <v>1325.9</v>
      </c>
      <c r="O63" s="45" t="s">
        <v>86</v>
      </c>
      <c r="P63" s="45" t="s">
        <v>87</v>
      </c>
      <c r="Q63" s="45" t="s">
        <v>88</v>
      </c>
      <c r="R63" s="45" t="s">
        <v>89</v>
      </c>
      <c r="S63" s="46">
        <f t="shared" si="18"/>
        <v>420584.3753696201</v>
      </c>
      <c r="T63" s="46">
        <f t="shared" si="0"/>
        <v>79.301677232374246</v>
      </c>
      <c r="U63" s="47">
        <f t="shared" si="19"/>
        <v>280968.14491110278</v>
      </c>
      <c r="V63" s="47">
        <f t="shared" si="1"/>
        <v>139616.23045851733</v>
      </c>
      <c r="W63" s="47">
        <f t="shared" si="20"/>
        <v>377519.82725488325</v>
      </c>
      <c r="X63" s="47">
        <f t="shared" si="2"/>
        <v>43064.548114736855</v>
      </c>
      <c r="Y63" s="48">
        <f t="shared" si="21"/>
        <v>407049.0916496201</v>
      </c>
      <c r="Z63" s="47">
        <f t="shared" si="3"/>
        <v>13535.283720000007</v>
      </c>
      <c r="AA63" s="48">
        <f t="shared" si="22"/>
        <v>420584.3753696201</v>
      </c>
      <c r="AB63" s="47">
        <f t="shared" si="4"/>
        <v>0</v>
      </c>
      <c r="AC63" s="47">
        <f t="shared" si="23"/>
        <v>196216.06229325419</v>
      </c>
      <c r="AD63" s="47">
        <f t="shared" si="24"/>
        <v>224368.31307636591</v>
      </c>
      <c r="AE63" s="47">
        <f t="shared" si="25"/>
        <v>36.996768665294169</v>
      </c>
      <c r="AF63" s="49">
        <f t="shared" si="26"/>
        <v>0.46653198212799651</v>
      </c>
      <c r="AG63" s="47">
        <f>IF(ISBLANK($D63),"",S63*_xlfn.XLOOKUP(Q63,DATA!$B$24:$B$25,DATA!$C$24:$C$25,"error",0,1)/1000)</f>
        <v>167.51034502221231</v>
      </c>
      <c r="AH63" s="47">
        <f>IF(ISBLANK($D63),"",V63*_xlfn.XLOOKUP(Q63,DATA!$B$24:$B$25,DATA!$C$24:$C$25,"error",0,1)/1000)</f>
        <v>55.606352267018288</v>
      </c>
      <c r="AI63" s="47">
        <f>IF(ISBLANK($D63),"",X63*_xlfn.XLOOKUP(Q63,DATA!$B$24:$B$25,DATA!$C$24:$C$25,"error",0,1)/1000)</f>
        <v>17.151748223137393</v>
      </c>
      <c r="AJ63" s="47">
        <f>IF(ISBLANK($D63),"",Z63*_xlfn.XLOOKUP(Q63,DATA!$B$24:$B$25,DATA!$C$24:$C$25,"error",0,1)/1000)</f>
        <v>5.3908328000016024</v>
      </c>
      <c r="AK63" s="47">
        <f>IF(ISBLANK($D63),"",AB63*_xlfn.XLOOKUP(Q63,DATA!$B$24:$B$25,DATA!$C$24:$C$25,"error",0,1)/1000)</f>
        <v>0</v>
      </c>
      <c r="AL63" s="47">
        <f t="shared" si="5"/>
        <v>78.148933290157288</v>
      </c>
      <c r="AM63" s="47">
        <f t="shared" si="6"/>
        <v>89.361411732055018</v>
      </c>
      <c r="AN63" s="47">
        <f t="shared" si="27"/>
        <v>5.7111218888256952</v>
      </c>
      <c r="AO63" s="47">
        <f t="shared" si="28"/>
        <v>1.895851002801106</v>
      </c>
      <c r="AP63" s="47">
        <f t="shared" si="29"/>
        <v>0.58477418033971595</v>
      </c>
      <c r="AQ63" s="47">
        <f t="shared" si="30"/>
        <v>0.18379583182761722</v>
      </c>
      <c r="AR63" s="47">
        <f t="shared" si="31"/>
        <v>0</v>
      </c>
      <c r="AS63" s="47">
        <f t="shared" si="32"/>
        <v>2.6644210149684389</v>
      </c>
      <c r="AT63" s="47">
        <f t="shared" si="33"/>
        <v>3.0467008738572563</v>
      </c>
      <c r="AU63" s="47">
        <f t="shared" si="34"/>
        <v>0.31060756955868413</v>
      </c>
      <c r="AV63" s="47">
        <f t="shared" si="35"/>
        <v>0.10310858071119307</v>
      </c>
      <c r="AW63" s="47">
        <f t="shared" si="36"/>
        <v>3.180378399056339E-2</v>
      </c>
      <c r="AX63" s="47">
        <f t="shared" si="37"/>
        <v>9.9960003884160091E-3</v>
      </c>
      <c r="AY63" s="47">
        <f t="shared" si="38"/>
        <v>0</v>
      </c>
      <c r="AZ63" s="47">
        <f t="shared" si="39"/>
        <v>0.14490836509017246</v>
      </c>
      <c r="BA63" s="47">
        <f t="shared" si="40"/>
        <v>0.16569920446851166</v>
      </c>
      <c r="BB63" s="23">
        <f>IF(V63&gt;0,J63*DATA!$C$4,0)</f>
        <v>177086</v>
      </c>
      <c r="BC63" s="23">
        <f>IF(X63&gt;0,N63*_xlfn.XLOOKUP(Kaišiadorys!O63,DATA!$B$5:$B$6,DATA!$C$5:$C$6,"error",0,1),0)</f>
        <v>112701.50000000001</v>
      </c>
      <c r="BD63" s="23">
        <f>IF(Z63&gt;0,(L63-M63)*DATA!$C$7,"0,00 ")</f>
        <v>23970</v>
      </c>
      <c r="BE63" s="23">
        <f>IF(G63="basement",D63*DATA!$C$8,IF(G63="ground",0,"error"))</f>
        <v>53036</v>
      </c>
      <c r="BF63" s="23">
        <f t="shared" si="41"/>
        <v>366793.5</v>
      </c>
      <c r="BG63" s="23">
        <v>1.27</v>
      </c>
      <c r="BH63" s="23">
        <v>1.537568455640745</v>
      </c>
      <c r="BI63" s="23">
        <v>0.87</v>
      </c>
      <c r="BJ63" s="23">
        <v>0.85</v>
      </c>
      <c r="BK63" s="23">
        <f t="shared" si="42"/>
        <v>0.21120350109409192</v>
      </c>
      <c r="BL63" s="23">
        <f t="shared" si="43"/>
        <v>0.17894736842105263</v>
      </c>
      <c r="BM63" s="5">
        <v>1.1000000000000001</v>
      </c>
      <c r="BN63" s="5">
        <f t="shared" si="44"/>
        <v>0.87</v>
      </c>
      <c r="BO63" s="50"/>
      <c r="BP63" s="48">
        <f t="shared" si="7"/>
        <v>23203.25</v>
      </c>
      <c r="BQ63" s="51">
        <f t="shared" si="8"/>
        <v>5</v>
      </c>
      <c r="BR63" s="47">
        <f t="shared" si="45"/>
        <v>7425.04</v>
      </c>
      <c r="BS63" s="46">
        <f t="shared" si="9"/>
        <v>17.5</v>
      </c>
      <c r="BT63" s="46">
        <f t="shared" si="46"/>
        <v>18562.600000000002</v>
      </c>
      <c r="BU63" s="46">
        <f t="shared" si="10"/>
        <v>364.96388005000006</v>
      </c>
      <c r="BV63" s="46">
        <f t="shared" si="11"/>
        <v>243.81130242199126</v>
      </c>
      <c r="BW63" s="46">
        <f t="shared" si="12"/>
        <v>327.59443531315793</v>
      </c>
      <c r="BX63" s="46">
        <f t="shared" si="13"/>
        <v>353.21858005000007</v>
      </c>
      <c r="BY63" s="46">
        <f t="shared" si="14"/>
        <v>364.96388005000006</v>
      </c>
      <c r="BZ63" s="46">
        <f t="shared" si="47"/>
        <v>420584.3753696201</v>
      </c>
      <c r="CA63" s="46">
        <f t="shared" si="47"/>
        <v>280968.14491110278</v>
      </c>
      <c r="CB63" s="46">
        <f t="shared" si="47"/>
        <v>377519.82725488325</v>
      </c>
      <c r="CC63" s="46">
        <f t="shared" si="47"/>
        <v>407049.0916496201</v>
      </c>
      <c r="CD63" s="46">
        <f t="shared" si="47"/>
        <v>420584.3753696201</v>
      </c>
    </row>
    <row r="64" spans="1:82" s="52" customFormat="1" ht="15" customHeight="1" x14ac:dyDescent="0.35">
      <c r="A64" s="39">
        <v>61</v>
      </c>
      <c r="B64" s="40" t="s">
        <v>82</v>
      </c>
      <c r="C64" s="40" t="s">
        <v>151</v>
      </c>
      <c r="D64" s="41">
        <v>395.3</v>
      </c>
      <c r="E64" s="41">
        <f t="shared" si="16"/>
        <v>1581.2</v>
      </c>
      <c r="F64" s="41">
        <v>89.2</v>
      </c>
      <c r="G64" s="42" t="s">
        <v>84</v>
      </c>
      <c r="H64" s="43">
        <v>5</v>
      </c>
      <c r="I64" s="44">
        <v>17.5</v>
      </c>
      <c r="J64" s="41">
        <f t="shared" si="17"/>
        <v>1280.0999999999999</v>
      </c>
      <c r="K64" s="42" t="s">
        <v>85</v>
      </c>
      <c r="L64" s="44">
        <v>280.89999999999998</v>
      </c>
      <c r="M64" s="44">
        <v>252.8</v>
      </c>
      <c r="N64" s="41">
        <v>395.3</v>
      </c>
      <c r="O64" s="45" t="s">
        <v>86</v>
      </c>
      <c r="P64" s="45" t="s">
        <v>87</v>
      </c>
      <c r="Q64" s="45" t="s">
        <v>88</v>
      </c>
      <c r="R64" s="45" t="s">
        <v>89</v>
      </c>
      <c r="S64" s="46">
        <f t="shared" si="18"/>
        <v>157306.02879334</v>
      </c>
      <c r="T64" s="46">
        <f t="shared" si="0"/>
        <v>99.485219322881349</v>
      </c>
      <c r="U64" s="47">
        <f t="shared" si="19"/>
        <v>91705.259225747912</v>
      </c>
      <c r="V64" s="47">
        <f t="shared" si="1"/>
        <v>65600.769567592084</v>
      </c>
      <c r="W64" s="47">
        <f t="shared" si="20"/>
        <v>144466.88868491896</v>
      </c>
      <c r="X64" s="47">
        <f t="shared" si="2"/>
        <v>12839.140108421037</v>
      </c>
      <c r="Y64" s="48">
        <f t="shared" si="21"/>
        <v>154925.91945334</v>
      </c>
      <c r="Z64" s="47">
        <f t="shared" si="3"/>
        <v>2380.1093399999954</v>
      </c>
      <c r="AA64" s="48">
        <f t="shared" si="22"/>
        <v>157306.02879334</v>
      </c>
      <c r="AB64" s="47">
        <f t="shared" si="4"/>
        <v>0</v>
      </c>
      <c r="AC64" s="47">
        <f t="shared" si="23"/>
        <v>80820.019016013117</v>
      </c>
      <c r="AD64" s="47">
        <f t="shared" si="24"/>
        <v>76486.009777326879</v>
      </c>
      <c r="AE64" s="47">
        <f t="shared" si="25"/>
        <v>51.113090700741914</v>
      </c>
      <c r="AF64" s="49">
        <f t="shared" si="26"/>
        <v>0.51377572516429115</v>
      </c>
      <c r="AG64" s="47">
        <f>IF(ISBLANK($D64),"",S64*_xlfn.XLOOKUP(Q64,DATA!$B$24:$B$25,DATA!$C$24:$C$25,"error",0,1)/1000)</f>
        <v>62.651845147811457</v>
      </c>
      <c r="AH64" s="47">
        <f>IF(ISBLANK($D64),"",V64*_xlfn.XLOOKUP(Q64,DATA!$B$24:$B$25,DATA!$C$24:$C$25,"error",0,1)/1000)</f>
        <v>26.127474503380576</v>
      </c>
      <c r="AI64" s="47">
        <f>IF(ISBLANK($D64),"",X64*_xlfn.XLOOKUP(Q64,DATA!$B$24:$B$25,DATA!$C$24:$C$25,"error",0,1)/1000)</f>
        <v>5.1135727223819316</v>
      </c>
      <c r="AJ64" s="47">
        <f>IF(ISBLANK($D64),"",Z64*_xlfn.XLOOKUP(Q64,DATA!$B$24:$B$25,DATA!$C$24:$C$25,"error",0,1)/1000)</f>
        <v>0.94794994793519827</v>
      </c>
      <c r="AK64" s="47">
        <f>IF(ISBLANK($D64),"",AB64*_xlfn.XLOOKUP(Q64,DATA!$B$24:$B$25,DATA!$C$24:$C$25,"error",0,1)/1000)</f>
        <v>0</v>
      </c>
      <c r="AL64" s="47">
        <f t="shared" si="5"/>
        <v>32.188997173697707</v>
      </c>
      <c r="AM64" s="47">
        <f t="shared" si="6"/>
        <v>30.46284797411375</v>
      </c>
      <c r="AN64" s="47">
        <f t="shared" si="27"/>
        <v>2.136061054327941</v>
      </c>
      <c r="AO64" s="47">
        <f t="shared" si="28"/>
        <v>0.89079388808019888</v>
      </c>
      <c r="AP64" s="47">
        <f t="shared" si="29"/>
        <v>0.17434288670962317</v>
      </c>
      <c r="AQ64" s="47">
        <f t="shared" si="30"/>
        <v>3.2319542392716089E-2</v>
      </c>
      <c r="AR64" s="47">
        <f t="shared" si="31"/>
        <v>0</v>
      </c>
      <c r="AS64" s="47">
        <f t="shared" si="32"/>
        <v>1.0974563171825382</v>
      </c>
      <c r="AT64" s="47">
        <f t="shared" si="33"/>
        <v>1.0386047371454028</v>
      </c>
      <c r="AU64" s="47">
        <f t="shared" si="34"/>
        <v>0.11617274949286439</v>
      </c>
      <c r="AV64" s="47">
        <f t="shared" si="35"/>
        <v>4.8447105479517735E-2</v>
      </c>
      <c r="AW64" s="47">
        <f t="shared" si="36"/>
        <v>9.4818883863562031E-3</v>
      </c>
      <c r="AX64" s="47">
        <f t="shared" si="37"/>
        <v>1.7577447491519973E-3</v>
      </c>
      <c r="AY64" s="47">
        <f t="shared" si="38"/>
        <v>0</v>
      </c>
      <c r="AZ64" s="47">
        <f t="shared" si="39"/>
        <v>5.9686738615025936E-2</v>
      </c>
      <c r="BA64" s="47">
        <f t="shared" si="40"/>
        <v>5.6486010877838458E-2</v>
      </c>
      <c r="BB64" s="23">
        <f>IF(V64&gt;0,J64*DATA!$C$4,0)</f>
        <v>83206.5</v>
      </c>
      <c r="BC64" s="23">
        <f>IF(X64&gt;0,N64*_xlfn.XLOOKUP(Kaišiadorys!O64,DATA!$B$5:$B$6,DATA!$C$5:$C$6,"error",0,1),0)</f>
        <v>33600.5</v>
      </c>
      <c r="BD64" s="23">
        <f>IF(Z64&gt;0,(L64-M64)*DATA!$C$7,"0,00 ")</f>
        <v>4214.9999999999945</v>
      </c>
      <c r="BE64" s="23">
        <f>IF(G64="basement",D64*DATA!$C$8,IF(G64="ground",0,"error"))</f>
        <v>15812</v>
      </c>
      <c r="BF64" s="23">
        <f t="shared" si="41"/>
        <v>136834</v>
      </c>
      <c r="BG64" s="23">
        <v>1.27</v>
      </c>
      <c r="BH64" s="23">
        <v>1.275062299750801</v>
      </c>
      <c r="BI64" s="23">
        <v>0.87</v>
      </c>
      <c r="BJ64" s="23">
        <v>0.85</v>
      </c>
      <c r="BK64" s="23">
        <f t="shared" si="42"/>
        <v>0.21120350109409192</v>
      </c>
      <c r="BL64" s="23">
        <f t="shared" si="43"/>
        <v>0.17894736842105263</v>
      </c>
      <c r="BM64" s="5">
        <v>1.1000000000000001</v>
      </c>
      <c r="BN64" s="5">
        <f t="shared" si="44"/>
        <v>0.87</v>
      </c>
      <c r="BO64" s="50"/>
      <c r="BP64" s="48">
        <f t="shared" si="7"/>
        <v>6917.75</v>
      </c>
      <c r="BQ64" s="51">
        <f t="shared" si="8"/>
        <v>5</v>
      </c>
      <c r="BR64" s="47">
        <f t="shared" si="45"/>
        <v>2213.6799999999998</v>
      </c>
      <c r="BS64" s="46">
        <f t="shared" si="9"/>
        <v>17.5</v>
      </c>
      <c r="BT64" s="46">
        <f t="shared" si="46"/>
        <v>5534.2000000000007</v>
      </c>
      <c r="BU64" s="46">
        <f t="shared" si="10"/>
        <v>136.50297534999999</v>
      </c>
      <c r="BV64" s="46">
        <f t="shared" si="11"/>
        <v>79.577628623522997</v>
      </c>
      <c r="BW64" s="46">
        <f t="shared" si="12"/>
        <v>125.36175692894737</v>
      </c>
      <c r="BX64" s="46">
        <f t="shared" si="13"/>
        <v>134.43762534999999</v>
      </c>
      <c r="BY64" s="46">
        <f t="shared" si="14"/>
        <v>136.50297534999999</v>
      </c>
      <c r="BZ64" s="46">
        <f t="shared" si="47"/>
        <v>157306.02879334</v>
      </c>
      <c r="CA64" s="46">
        <f t="shared" si="47"/>
        <v>91705.259225747912</v>
      </c>
      <c r="CB64" s="46">
        <f t="shared" si="47"/>
        <v>144466.88868491896</v>
      </c>
      <c r="CC64" s="46">
        <f t="shared" si="47"/>
        <v>154925.91945334</v>
      </c>
      <c r="CD64" s="46">
        <f t="shared" si="47"/>
        <v>157306.02879334</v>
      </c>
    </row>
    <row r="65" spans="1:82" s="52" customFormat="1" ht="15" customHeight="1" x14ac:dyDescent="0.35">
      <c r="A65" s="39">
        <v>62</v>
      </c>
      <c r="B65" s="40" t="s">
        <v>82</v>
      </c>
      <c r="C65" s="40" t="s">
        <v>152</v>
      </c>
      <c r="D65" s="41">
        <v>345.1</v>
      </c>
      <c r="E65" s="41">
        <f t="shared" si="16"/>
        <v>1380.4</v>
      </c>
      <c r="F65" s="41">
        <v>75</v>
      </c>
      <c r="G65" s="42" t="s">
        <v>84</v>
      </c>
      <c r="H65" s="43">
        <v>5</v>
      </c>
      <c r="I65" s="44">
        <v>17.5</v>
      </c>
      <c r="J65" s="41">
        <f t="shared" si="17"/>
        <v>1076</v>
      </c>
      <c r="K65" s="42" t="s">
        <v>85</v>
      </c>
      <c r="L65" s="44">
        <v>236.5</v>
      </c>
      <c r="M65" s="44">
        <v>153.69999999999999</v>
      </c>
      <c r="N65" s="41">
        <v>345.1</v>
      </c>
      <c r="O65" s="45" t="s">
        <v>86</v>
      </c>
      <c r="P65" s="45" t="s">
        <v>87</v>
      </c>
      <c r="Q65" s="45" t="s">
        <v>88</v>
      </c>
      <c r="R65" s="45" t="s">
        <v>89</v>
      </c>
      <c r="S65" s="46">
        <f t="shared" si="18"/>
        <v>139246.87798658005</v>
      </c>
      <c r="T65" s="46">
        <f t="shared" si="0"/>
        <v>100.87429584655175</v>
      </c>
      <c r="U65" s="47">
        <f t="shared" si="19"/>
        <v>84105.538985932304</v>
      </c>
      <c r="V65" s="47">
        <f t="shared" si="1"/>
        <v>55141.339000647742</v>
      </c>
      <c r="W65" s="47">
        <f t="shared" si="20"/>
        <v>128038.20798552738</v>
      </c>
      <c r="X65" s="47">
        <f t="shared" si="2"/>
        <v>11208.670001052669</v>
      </c>
      <c r="Y65" s="48">
        <f t="shared" si="21"/>
        <v>132233.60206658003</v>
      </c>
      <c r="Z65" s="47">
        <f t="shared" si="3"/>
        <v>7013.2759200000146</v>
      </c>
      <c r="AA65" s="48">
        <f t="shared" si="22"/>
        <v>139246.87798658005</v>
      </c>
      <c r="AB65" s="47">
        <f t="shared" si="4"/>
        <v>0</v>
      </c>
      <c r="AC65" s="47">
        <f t="shared" si="23"/>
        <v>73363.284921700426</v>
      </c>
      <c r="AD65" s="47">
        <f t="shared" si="24"/>
        <v>65883.59306487962</v>
      </c>
      <c r="AE65" s="47">
        <f t="shared" si="25"/>
        <v>53.146395915459593</v>
      </c>
      <c r="AF65" s="49">
        <f t="shared" si="26"/>
        <v>0.52685766447683546</v>
      </c>
      <c r="AG65" s="47">
        <f>IF(ISBLANK($D65),"",S65*_xlfn.XLOOKUP(Q65,DATA!$B$24:$B$25,DATA!$C$24:$C$25,"error",0,1)/1000)</f>
        <v>55.459246564495103</v>
      </c>
      <c r="AH65" s="47">
        <f>IF(ISBLANK($D65),"",V65*_xlfn.XLOOKUP(Q65,DATA!$B$24:$B$25,DATA!$C$24:$C$25,"error",0,1)/1000)</f>
        <v>21.961692497177985</v>
      </c>
      <c r="AI65" s="47">
        <f>IF(ISBLANK($D65),"",X65*_xlfn.XLOOKUP(Q65,DATA!$B$24:$B$25,DATA!$C$24:$C$25,"error",0,1)/1000)</f>
        <v>4.4641890880192578</v>
      </c>
      <c r="AJ65" s="47">
        <f>IF(ISBLANK($D65),"",Z65*_xlfn.XLOOKUP(Q65,DATA!$B$24:$B$25,DATA!$C$24:$C$25,"error",0,1)/1000)</f>
        <v>2.7932475334176061</v>
      </c>
      <c r="AK65" s="47">
        <f>IF(ISBLANK($D65),"",AB65*_xlfn.XLOOKUP(Q65,DATA!$B$24:$B$25,DATA!$C$24:$C$25,"error",0,1)/1000)</f>
        <v>0</v>
      </c>
      <c r="AL65" s="47">
        <f t="shared" si="5"/>
        <v>29.219129118614848</v>
      </c>
      <c r="AM65" s="47">
        <f t="shared" si="6"/>
        <v>26.240117445880255</v>
      </c>
      <c r="AN65" s="47">
        <f t="shared" si="27"/>
        <v>1.8908355597397248</v>
      </c>
      <c r="AO65" s="47">
        <f t="shared" si="28"/>
        <v>0.74876511489281716</v>
      </c>
      <c r="AP65" s="47">
        <f t="shared" si="29"/>
        <v>0.15220270731973498</v>
      </c>
      <c r="AQ65" s="47">
        <f t="shared" si="30"/>
        <v>9.5233384701669144E-2</v>
      </c>
      <c r="AR65" s="47">
        <f t="shared" si="31"/>
        <v>0</v>
      </c>
      <c r="AS65" s="47">
        <f t="shared" si="32"/>
        <v>0.99620120691422132</v>
      </c>
      <c r="AT65" s="47">
        <f t="shared" si="33"/>
        <v>0.89463435282550352</v>
      </c>
      <c r="AU65" s="47">
        <f t="shared" si="34"/>
        <v>0.1028358086342035</v>
      </c>
      <c r="AV65" s="47">
        <f t="shared" si="35"/>
        <v>4.0722666585392669E-2</v>
      </c>
      <c r="AW65" s="47">
        <f t="shared" si="36"/>
        <v>8.2777629196345587E-3</v>
      </c>
      <c r="AX65" s="47">
        <f t="shared" si="37"/>
        <v>5.1794044565760125E-3</v>
      </c>
      <c r="AY65" s="47">
        <f t="shared" si="38"/>
        <v>0</v>
      </c>
      <c r="AZ65" s="47">
        <f t="shared" si="39"/>
        <v>5.4179833961603238E-2</v>
      </c>
      <c r="BA65" s="47">
        <f t="shared" si="40"/>
        <v>4.8655974672600258E-2</v>
      </c>
      <c r="BB65" s="23">
        <f>IF(V65&gt;0,J65*DATA!$C$4,0)</f>
        <v>69940</v>
      </c>
      <c r="BC65" s="23">
        <f>IF(X65&gt;0,N65*_xlfn.XLOOKUP(Kaišiadorys!O65,DATA!$B$5:$B$6,DATA!$C$5:$C$6,"error",0,1),0)</f>
        <v>29333.500000000004</v>
      </c>
      <c r="BD65" s="23">
        <f>IF(Z65&gt;0,(L65-M65)*DATA!$C$7,"0,00 ")</f>
        <v>12420.000000000002</v>
      </c>
      <c r="BE65" s="23">
        <f>IF(G65="basement",D65*DATA!$C$8,IF(G65="ground",0,"error"))</f>
        <v>13804</v>
      </c>
      <c r="BF65" s="23">
        <f t="shared" si="41"/>
        <v>125497.5</v>
      </c>
      <c r="BG65" s="23">
        <v>1.27</v>
      </c>
      <c r="BH65" s="23">
        <v>1.7126849894291758</v>
      </c>
      <c r="BI65" s="23">
        <v>0.87</v>
      </c>
      <c r="BJ65" s="23">
        <v>0.85</v>
      </c>
      <c r="BK65" s="23">
        <f t="shared" si="42"/>
        <v>0.21120350109409192</v>
      </c>
      <c r="BL65" s="23">
        <f t="shared" si="43"/>
        <v>0.17894736842105263</v>
      </c>
      <c r="BM65" s="5">
        <v>1.1000000000000001</v>
      </c>
      <c r="BN65" s="5">
        <f t="shared" si="44"/>
        <v>0.87</v>
      </c>
      <c r="BO65" s="50"/>
      <c r="BP65" s="48">
        <f t="shared" si="7"/>
        <v>6039.25</v>
      </c>
      <c r="BQ65" s="51">
        <f t="shared" si="8"/>
        <v>5</v>
      </c>
      <c r="BR65" s="47">
        <f t="shared" si="45"/>
        <v>1932.56</v>
      </c>
      <c r="BS65" s="46">
        <f t="shared" si="9"/>
        <v>17.5</v>
      </c>
      <c r="BT65" s="46">
        <f t="shared" si="46"/>
        <v>4831.4000000000005</v>
      </c>
      <c r="BU65" s="46">
        <f t="shared" si="10"/>
        <v>120.83207045000003</v>
      </c>
      <c r="BV65" s="46">
        <f t="shared" si="11"/>
        <v>72.982939071444207</v>
      </c>
      <c r="BW65" s="46">
        <f t="shared" si="12"/>
        <v>111.10569939736843</v>
      </c>
      <c r="BX65" s="46">
        <f t="shared" si="13"/>
        <v>114.74627045000003</v>
      </c>
      <c r="BY65" s="46">
        <f t="shared" si="14"/>
        <v>120.83207045000003</v>
      </c>
      <c r="BZ65" s="46">
        <f t="shared" si="47"/>
        <v>139246.87798658005</v>
      </c>
      <c r="CA65" s="46">
        <f t="shared" si="47"/>
        <v>84105.538985932304</v>
      </c>
      <c r="CB65" s="46">
        <f t="shared" si="47"/>
        <v>128038.20798552738</v>
      </c>
      <c r="CC65" s="46">
        <f t="shared" si="47"/>
        <v>132233.60206658003</v>
      </c>
      <c r="CD65" s="46">
        <f t="shared" si="47"/>
        <v>139246.87798658005</v>
      </c>
    </row>
    <row r="66" spans="1:82" s="52" customFormat="1" ht="15" customHeight="1" x14ac:dyDescent="0.35">
      <c r="A66" s="39">
        <v>63</v>
      </c>
      <c r="B66" s="40" t="s">
        <v>82</v>
      </c>
      <c r="C66" s="40" t="s">
        <v>153</v>
      </c>
      <c r="D66" s="41">
        <v>363.5</v>
      </c>
      <c r="E66" s="41">
        <f t="shared" si="16"/>
        <v>1454</v>
      </c>
      <c r="F66" s="41">
        <v>79</v>
      </c>
      <c r="G66" s="42" t="s">
        <v>84</v>
      </c>
      <c r="H66" s="43">
        <v>5</v>
      </c>
      <c r="I66" s="44">
        <v>17.5</v>
      </c>
      <c r="J66" s="41">
        <f t="shared" si="17"/>
        <v>1161.3</v>
      </c>
      <c r="K66" s="42" t="s">
        <v>85</v>
      </c>
      <c r="L66" s="44">
        <v>221.2</v>
      </c>
      <c r="M66" s="44">
        <v>132.69999999999999</v>
      </c>
      <c r="N66" s="41">
        <v>363.5</v>
      </c>
      <c r="O66" s="45" t="s">
        <v>86</v>
      </c>
      <c r="P66" s="45" t="s">
        <v>87</v>
      </c>
      <c r="Q66" s="45" t="s">
        <v>88</v>
      </c>
      <c r="R66" s="45" t="s">
        <v>89</v>
      </c>
      <c r="S66" s="46">
        <f t="shared" si="18"/>
        <v>147010.98261010001</v>
      </c>
      <c r="T66" s="46">
        <f t="shared" si="0"/>
        <v>101.10796603170564</v>
      </c>
      <c r="U66" s="47">
        <f t="shared" si="19"/>
        <v>87498.308835516189</v>
      </c>
      <c r="V66" s="47">
        <f t="shared" si="1"/>
        <v>59512.673774583818</v>
      </c>
      <c r="W66" s="47">
        <f t="shared" si="20"/>
        <v>135204.69009957369</v>
      </c>
      <c r="X66" s="47">
        <f t="shared" si="2"/>
        <v>11806.292510526313</v>
      </c>
      <c r="Y66" s="48">
        <f t="shared" si="21"/>
        <v>139514.90871010002</v>
      </c>
      <c r="Z66" s="47">
        <f t="shared" si="3"/>
        <v>7496.0738999999885</v>
      </c>
      <c r="AA66" s="48">
        <f t="shared" si="22"/>
        <v>147010.98261010001</v>
      </c>
      <c r="AB66" s="47">
        <f t="shared" si="4"/>
        <v>0</v>
      </c>
      <c r="AC66" s="47">
        <f t="shared" si="23"/>
        <v>78815.04018511012</v>
      </c>
      <c r="AD66" s="47">
        <f t="shared" si="24"/>
        <v>68195.942424989888</v>
      </c>
      <c r="AE66" s="47">
        <f t="shared" si="25"/>
        <v>54.20566725248289</v>
      </c>
      <c r="AF66" s="49">
        <f t="shared" si="26"/>
        <v>0.53611668180017547</v>
      </c>
      <c r="AG66" s="47">
        <f>IF(ISBLANK($D66),"",S66*_xlfn.XLOOKUP(Q66,DATA!$B$24:$B$25,DATA!$C$24:$C$25,"error",0,1)/1000)</f>
        <v>58.551534153950634</v>
      </c>
      <c r="AH66" s="47">
        <f>IF(ISBLANK($D66),"",V66*_xlfn.XLOOKUP(Q66,DATA!$B$24:$B$25,DATA!$C$24:$C$25,"error",0,1)/1000)</f>
        <v>23.702707710941247</v>
      </c>
      <c r="AI66" s="47">
        <f>IF(ISBLANK($D66),"",X66*_xlfn.XLOOKUP(Q66,DATA!$B$24:$B$25,DATA!$C$24:$C$25,"error",0,1)/1000)</f>
        <v>4.7022101810924202</v>
      </c>
      <c r="AJ66" s="47">
        <f>IF(ISBLANK($D66),"",Z66*_xlfn.XLOOKUP(Q66,DATA!$B$24:$B$25,DATA!$C$24:$C$25,"error",0,1)/1000)</f>
        <v>2.9855363128919956</v>
      </c>
      <c r="AK66" s="47">
        <f>IF(ISBLANK($D66),"",AB66*_xlfn.XLOOKUP(Q66,DATA!$B$24:$B$25,DATA!$C$24:$C$25,"error",0,1)/1000)</f>
        <v>0</v>
      </c>
      <c r="AL66" s="47">
        <f t="shared" si="5"/>
        <v>31.390454204925661</v>
      </c>
      <c r="AM66" s="47">
        <f t="shared" si="6"/>
        <v>27.161079949024973</v>
      </c>
      <c r="AN66" s="47">
        <f t="shared" si="27"/>
        <v>1.9962644592882377</v>
      </c>
      <c r="AO66" s="47">
        <f t="shared" si="28"/>
        <v>0.80812353896378075</v>
      </c>
      <c r="AP66" s="47">
        <f t="shared" si="29"/>
        <v>0.16031783283315984</v>
      </c>
      <c r="AQ66" s="47">
        <f t="shared" si="30"/>
        <v>0.10178930611229094</v>
      </c>
      <c r="AR66" s="47">
        <f t="shared" si="31"/>
        <v>0</v>
      </c>
      <c r="AS66" s="47">
        <f t="shared" si="32"/>
        <v>1.0702306779092314</v>
      </c>
      <c r="AT66" s="47">
        <f t="shared" si="33"/>
        <v>0.92603378137900627</v>
      </c>
      <c r="AU66" s="47">
        <f t="shared" si="34"/>
        <v>0.10856971081445332</v>
      </c>
      <c r="AV66" s="47">
        <f t="shared" si="35"/>
        <v>4.395095976358409E-2</v>
      </c>
      <c r="AW66" s="47">
        <f t="shared" si="36"/>
        <v>8.7191156803452657E-3</v>
      </c>
      <c r="AX66" s="47">
        <f t="shared" si="37"/>
        <v>5.535957661919993E-3</v>
      </c>
      <c r="AY66" s="47">
        <f t="shared" si="38"/>
        <v>0</v>
      </c>
      <c r="AZ66" s="47">
        <f t="shared" si="39"/>
        <v>5.8206033105849347E-2</v>
      </c>
      <c r="BA66" s="47">
        <f t="shared" si="40"/>
        <v>5.0363677708603977E-2</v>
      </c>
      <c r="BB66" s="23">
        <f>IF(V66&gt;0,J66*DATA!$C$4,0)</f>
        <v>75484.5</v>
      </c>
      <c r="BC66" s="23">
        <f>IF(X66&gt;0,N66*_xlfn.XLOOKUP(Kaišiadorys!O66,DATA!$B$5:$B$6,DATA!$C$5:$C$6,"error",0,1),0)</f>
        <v>30897.5</v>
      </c>
      <c r="BD66" s="23">
        <f>IF(Z66&gt;0,(L66-M66)*DATA!$C$7,"0,00 ")</f>
        <v>13275</v>
      </c>
      <c r="BE66" s="23">
        <f>IF(G66="basement",D66*DATA!$C$8,IF(G66="ground",0,"error"))</f>
        <v>14540</v>
      </c>
      <c r="BF66" s="23">
        <f t="shared" si="41"/>
        <v>134197</v>
      </c>
      <c r="BG66" s="23">
        <v>1.27</v>
      </c>
      <c r="BH66" s="23">
        <v>1.8001582278481014</v>
      </c>
      <c r="BI66" s="23">
        <v>0.87</v>
      </c>
      <c r="BJ66" s="23">
        <v>0.85</v>
      </c>
      <c r="BK66" s="23">
        <f t="shared" si="42"/>
        <v>0.21120350109409192</v>
      </c>
      <c r="BL66" s="23">
        <f t="shared" si="43"/>
        <v>0.17894736842105263</v>
      </c>
      <c r="BM66" s="5">
        <v>1.1000000000000001</v>
      </c>
      <c r="BN66" s="5">
        <f t="shared" si="44"/>
        <v>0.87</v>
      </c>
      <c r="BO66" s="50"/>
      <c r="BP66" s="48">
        <f t="shared" si="7"/>
        <v>6361.25</v>
      </c>
      <c r="BQ66" s="51">
        <f t="shared" si="8"/>
        <v>5</v>
      </c>
      <c r="BR66" s="47">
        <f t="shared" si="45"/>
        <v>2035.6000000000001</v>
      </c>
      <c r="BS66" s="46">
        <f t="shared" si="9"/>
        <v>17.5</v>
      </c>
      <c r="BT66" s="46">
        <f t="shared" si="46"/>
        <v>5089</v>
      </c>
      <c r="BU66" s="46">
        <f t="shared" si="10"/>
        <v>127.56940525</v>
      </c>
      <c r="BV66" s="46">
        <f t="shared" si="11"/>
        <v>75.927029534463884</v>
      </c>
      <c r="BW66" s="46">
        <f t="shared" si="12"/>
        <v>117.32444472368421</v>
      </c>
      <c r="BX66" s="46">
        <f t="shared" si="13"/>
        <v>121.06465525</v>
      </c>
      <c r="BY66" s="46">
        <f t="shared" si="14"/>
        <v>127.56940525</v>
      </c>
      <c r="BZ66" s="46">
        <f t="shared" si="47"/>
        <v>147010.98261010001</v>
      </c>
      <c r="CA66" s="46">
        <f t="shared" si="47"/>
        <v>87498.308835516189</v>
      </c>
      <c r="CB66" s="46">
        <f t="shared" si="47"/>
        <v>135204.69009957369</v>
      </c>
      <c r="CC66" s="46">
        <f t="shared" si="47"/>
        <v>139514.90871010002</v>
      </c>
      <c r="CD66" s="46">
        <f t="shared" si="47"/>
        <v>147010.98261010001</v>
      </c>
    </row>
    <row r="67" spans="1:82" s="52" customFormat="1" ht="15" customHeight="1" x14ac:dyDescent="0.35">
      <c r="A67" s="39">
        <v>64</v>
      </c>
      <c r="B67" s="40" t="s">
        <v>82</v>
      </c>
      <c r="C67" s="40" t="s">
        <v>154</v>
      </c>
      <c r="D67" s="41">
        <v>405.53</v>
      </c>
      <c r="E67" s="41">
        <f t="shared" si="16"/>
        <v>1297.6959999999999</v>
      </c>
      <c r="F67" s="41">
        <v>96.8</v>
      </c>
      <c r="G67" s="42" t="s">
        <v>84</v>
      </c>
      <c r="H67" s="43">
        <v>4</v>
      </c>
      <c r="I67" s="44">
        <v>14.5</v>
      </c>
      <c r="J67" s="41">
        <f t="shared" si="17"/>
        <v>1196</v>
      </c>
      <c r="K67" s="42" t="s">
        <v>87</v>
      </c>
      <c r="L67" s="44">
        <v>207.6</v>
      </c>
      <c r="M67" s="44">
        <v>207.6</v>
      </c>
      <c r="N67" s="41">
        <v>543.6</v>
      </c>
      <c r="O67" s="45" t="s">
        <v>86</v>
      </c>
      <c r="P67" s="45" t="s">
        <v>87</v>
      </c>
      <c r="Q67" s="45" t="s">
        <v>88</v>
      </c>
      <c r="R67" s="45" t="s">
        <v>89</v>
      </c>
      <c r="S67" s="46">
        <f t="shared" si="18"/>
        <v>145111.873281382</v>
      </c>
      <c r="T67" s="46">
        <f t="shared" si="0"/>
        <v>111.82270214393972</v>
      </c>
      <c r="U67" s="47">
        <f t="shared" si="19"/>
        <v>145111.873281382</v>
      </c>
      <c r="V67" s="47">
        <f t="shared" si="1"/>
        <v>0</v>
      </c>
      <c r="W67" s="47">
        <f t="shared" si="20"/>
        <v>127456.02566453991</v>
      </c>
      <c r="X67" s="47">
        <f t="shared" si="2"/>
        <v>17655.847616842089</v>
      </c>
      <c r="Y67" s="48">
        <f t="shared" si="21"/>
        <v>145111.873281382</v>
      </c>
      <c r="Z67" s="47">
        <f t="shared" si="3"/>
        <v>0</v>
      </c>
      <c r="AA67" s="48">
        <f t="shared" si="22"/>
        <v>145111.873281382</v>
      </c>
      <c r="AB67" s="47">
        <f t="shared" si="4"/>
        <v>0</v>
      </c>
      <c r="AC67" s="47">
        <f t="shared" si="23"/>
        <v>17655.847616842089</v>
      </c>
      <c r="AD67" s="47">
        <f t="shared" si="24"/>
        <v>127456.02566453991</v>
      </c>
      <c r="AE67" s="47">
        <f t="shared" si="25"/>
        <v>13.605534437065453</v>
      </c>
      <c r="AF67" s="49">
        <f t="shared" si="26"/>
        <v>0.1216705926096493</v>
      </c>
      <c r="AG67" s="47">
        <f>IF(ISBLANK($D67),"",S67*_xlfn.XLOOKUP(Q67,DATA!$B$24:$B$25,DATA!$C$24:$C$25,"error",0,1)/1000)</f>
        <v>57.795156890508828</v>
      </c>
      <c r="AH67" s="47">
        <f>IF(ISBLANK($D67),"",V67*_xlfn.XLOOKUP(Q67,DATA!$B$24:$B$25,DATA!$C$24:$C$25,"error",0,1)/1000)</f>
        <v>0</v>
      </c>
      <c r="AI67" s="47">
        <f>IF(ISBLANK($D67),"",X67*_xlfn.XLOOKUP(Q67,DATA!$B$24:$B$25,DATA!$C$24:$C$25,"error",0,1)/1000)</f>
        <v>7.0319709888358677</v>
      </c>
      <c r="AJ67" s="47">
        <f>IF(ISBLANK($D67),"",Z67*_xlfn.XLOOKUP(Q67,DATA!$B$24:$B$25,DATA!$C$24:$C$25,"error",0,1)/1000)</f>
        <v>0</v>
      </c>
      <c r="AK67" s="47">
        <f>IF(ISBLANK($D67),"",AB67*_xlfn.XLOOKUP(Q67,DATA!$B$24:$B$25,DATA!$C$24:$C$25,"error",0,1)/1000)</f>
        <v>0</v>
      </c>
      <c r="AL67" s="47">
        <f t="shared" si="5"/>
        <v>7.0319709888358677</v>
      </c>
      <c r="AM67" s="47">
        <f t="shared" si="6"/>
        <v>50.763185901672962</v>
      </c>
      <c r="AN67" s="47">
        <f t="shared" si="27"/>
        <v>1.9704764236604693</v>
      </c>
      <c r="AO67" s="47">
        <f t="shared" si="28"/>
        <v>0</v>
      </c>
      <c r="AP67" s="47">
        <f t="shared" si="29"/>
        <v>0.23974903419011176</v>
      </c>
      <c r="AQ67" s="47">
        <f t="shared" si="30"/>
        <v>0</v>
      </c>
      <c r="AR67" s="47">
        <f t="shared" si="31"/>
        <v>0</v>
      </c>
      <c r="AS67" s="47">
        <f t="shared" si="32"/>
        <v>0.23974903419011176</v>
      </c>
      <c r="AT67" s="47">
        <f t="shared" si="33"/>
        <v>1.7307273894703574</v>
      </c>
      <c r="AU67" s="47">
        <f t="shared" si="34"/>
        <v>0.1071671914450618</v>
      </c>
      <c r="AV67" s="47">
        <f t="shared" si="35"/>
        <v>0</v>
      </c>
      <c r="AW67" s="47">
        <f t="shared" si="36"/>
        <v>1.3039095691432415E-2</v>
      </c>
      <c r="AX67" s="47">
        <f t="shared" si="37"/>
        <v>0</v>
      </c>
      <c r="AY67" s="47">
        <f t="shared" si="38"/>
        <v>0</v>
      </c>
      <c r="AZ67" s="47">
        <f t="shared" si="39"/>
        <v>1.3039095691432415E-2</v>
      </c>
      <c r="BA67" s="47">
        <f t="shared" si="40"/>
        <v>9.412809575362939E-2</v>
      </c>
      <c r="BB67" s="23">
        <f>IF(V67&gt;0,J67*DATA!$C$4,0)</f>
        <v>0</v>
      </c>
      <c r="BC67" s="23">
        <f>IF(X67&gt;0,N67*_xlfn.XLOOKUP(Kaišiadorys!O67,DATA!$B$5:$B$6,DATA!$C$5:$C$6,"error",0,1),0)</f>
        <v>46206</v>
      </c>
      <c r="BD67" s="23" t="str">
        <f>IF(Z67&gt;0,(L67-M67)*DATA!$C$7,"0,00 ")</f>
        <v xml:space="preserve">0,00 </v>
      </c>
      <c r="BE67" s="23">
        <f>IF(G67="basement",D67*DATA!$C$8,IF(G67="ground",0,"error"))</f>
        <v>16221.199999999999</v>
      </c>
      <c r="BF67" s="23">
        <f t="shared" si="41"/>
        <v>62427.199999999997</v>
      </c>
      <c r="BG67" s="23">
        <v>1.27</v>
      </c>
      <c r="BH67" s="23">
        <v>1.1000000000000001</v>
      </c>
      <c r="BI67" s="23">
        <v>0.71</v>
      </c>
      <c r="BJ67" s="23">
        <v>0.85</v>
      </c>
      <c r="BK67" s="23">
        <f t="shared" si="42"/>
        <v>1.27</v>
      </c>
      <c r="BL67" s="23">
        <f t="shared" si="43"/>
        <v>0.17894736842105263</v>
      </c>
      <c r="BM67" s="5">
        <v>1.1000000000000001</v>
      </c>
      <c r="BN67" s="5">
        <f t="shared" si="44"/>
        <v>0.71</v>
      </c>
      <c r="BO67" s="50"/>
      <c r="BP67" s="48">
        <f t="shared" si="7"/>
        <v>5880.1849999999995</v>
      </c>
      <c r="BQ67" s="51">
        <f t="shared" si="8"/>
        <v>4</v>
      </c>
      <c r="BR67" s="47">
        <f t="shared" si="45"/>
        <v>1881.6591999999998</v>
      </c>
      <c r="BS67" s="46">
        <f t="shared" si="9"/>
        <v>14.5</v>
      </c>
      <c r="BT67" s="46">
        <f t="shared" si="46"/>
        <v>4704.1480000000001</v>
      </c>
      <c r="BU67" s="46">
        <f t="shared" si="10"/>
        <v>125.92144505499999</v>
      </c>
      <c r="BV67" s="46">
        <f t="shared" si="11"/>
        <v>125.92144505499999</v>
      </c>
      <c r="BW67" s="46">
        <f t="shared" si="12"/>
        <v>110.60050821289474</v>
      </c>
      <c r="BX67" s="46">
        <f t="shared" si="13"/>
        <v>125.92144505499999</v>
      </c>
      <c r="BY67" s="46">
        <f t="shared" si="14"/>
        <v>125.92144505499999</v>
      </c>
      <c r="BZ67" s="46">
        <f t="shared" si="47"/>
        <v>145111.873281382</v>
      </c>
      <c r="CA67" s="46">
        <f t="shared" si="47"/>
        <v>145111.873281382</v>
      </c>
      <c r="CB67" s="46">
        <f t="shared" si="47"/>
        <v>127456.02566453991</v>
      </c>
      <c r="CC67" s="46">
        <f t="shared" si="47"/>
        <v>145111.873281382</v>
      </c>
      <c r="CD67" s="46">
        <f t="shared" si="47"/>
        <v>145111.873281382</v>
      </c>
    </row>
    <row r="68" spans="1:82" s="52" customFormat="1" ht="15" customHeight="1" x14ac:dyDescent="0.35">
      <c r="A68" s="39">
        <v>65</v>
      </c>
      <c r="B68" s="40" t="s">
        <v>82</v>
      </c>
      <c r="C68" s="40" t="s">
        <v>155</v>
      </c>
      <c r="D68" s="41">
        <v>213.8</v>
      </c>
      <c r="E68" s="41">
        <f t="shared" si="16"/>
        <v>684.16000000000008</v>
      </c>
      <c r="F68" s="41">
        <v>59</v>
      </c>
      <c r="G68" s="42" t="s">
        <v>84</v>
      </c>
      <c r="H68" s="43">
        <v>4</v>
      </c>
      <c r="I68" s="44">
        <v>14.5</v>
      </c>
      <c r="J68" s="41">
        <f t="shared" si="17"/>
        <v>718.6</v>
      </c>
      <c r="K68" s="42" t="s">
        <v>85</v>
      </c>
      <c r="L68" s="44">
        <v>136.9</v>
      </c>
      <c r="M68" s="44">
        <v>88.9</v>
      </c>
      <c r="N68" s="41">
        <v>213.8</v>
      </c>
      <c r="O68" s="45" t="s">
        <v>86</v>
      </c>
      <c r="P68" s="45" t="s">
        <v>87</v>
      </c>
      <c r="Q68" s="45" t="s">
        <v>88</v>
      </c>
      <c r="R68" s="45" t="s">
        <v>89</v>
      </c>
      <c r="S68" s="46">
        <f t="shared" si="18"/>
        <v>85153.42555804002</v>
      </c>
      <c r="T68" s="46">
        <f t="shared" ref="T68:T75" si="48">S68/E68</f>
        <v>124.46419778712584</v>
      </c>
      <c r="U68" s="47">
        <f t="shared" si="19"/>
        <v>48327.6205340015</v>
      </c>
      <c r="V68" s="47">
        <f t="shared" ref="V68:V75" si="49">IF(ISBLANK(D68)," ",S68-U68)</f>
        <v>36825.80502403852</v>
      </c>
      <c r="W68" s="47">
        <f t="shared" si="20"/>
        <v>78209.311833829503</v>
      </c>
      <c r="X68" s="47">
        <f t="shared" ref="X68:X75" si="50">IF(ISBLANK(D68)," ",S68-W68)</f>
        <v>6944.1137242105178</v>
      </c>
      <c r="Y68" s="48">
        <f t="shared" si="21"/>
        <v>81087.758358040024</v>
      </c>
      <c r="Z68" s="47">
        <f t="shared" ref="Z68:Z75" si="51">IF(ISBLANK(D68)," ",S68-Y68)</f>
        <v>4065.6671999999962</v>
      </c>
      <c r="AA68" s="48">
        <f t="shared" si="22"/>
        <v>85153.42555804002</v>
      </c>
      <c r="AB68" s="47">
        <f t="shared" ref="AB68:AB75" si="52">IF(ISBLANK(D68)," ",S68-AA68)</f>
        <v>0</v>
      </c>
      <c r="AC68" s="47">
        <f t="shared" si="23"/>
        <v>47835.585948249034</v>
      </c>
      <c r="AD68" s="47">
        <f t="shared" si="24"/>
        <v>37317.839609790986</v>
      </c>
      <c r="AE68" s="47">
        <f t="shared" si="25"/>
        <v>69.918711921552017</v>
      </c>
      <c r="AF68" s="49">
        <f t="shared" si="26"/>
        <v>0.56175762319326328</v>
      </c>
      <c r="AG68" s="47">
        <f>IF(ISBLANK($D68),"",S68*_xlfn.XLOOKUP(Q68,DATA!$B$24:$B$25,DATA!$C$24:$C$25,"error",0,1)/1000)</f>
        <v>33.914906331256184</v>
      </c>
      <c r="AH68" s="47">
        <f>IF(ISBLANK($D68),"",V68*_xlfn.XLOOKUP(Q68,DATA!$B$24:$B$25,DATA!$C$24:$C$25,"error",0,1)/1000)</f>
        <v>14.666981624974063</v>
      </c>
      <c r="AI68" s="47">
        <f>IF(ISBLANK($D68),"",X68*_xlfn.XLOOKUP(Q68,DATA!$B$24:$B$25,DATA!$C$24:$C$25,"error",0,1)/1000)</f>
        <v>2.7657016140785653</v>
      </c>
      <c r="AJ68" s="47">
        <f>IF(ISBLANK($D68),"",Z68*_xlfn.XLOOKUP(Q68,DATA!$B$24:$B$25,DATA!$C$24:$C$25,"error",0,1)/1000)</f>
        <v>1.6192739324159986</v>
      </c>
      <c r="AK68" s="47">
        <f>IF(ISBLANK($D68),"",AB68*_xlfn.XLOOKUP(Q68,DATA!$B$24:$B$25,DATA!$C$24:$C$25,"error",0,1)/1000)</f>
        <v>0</v>
      </c>
      <c r="AL68" s="47">
        <f t="shared" ref="AL68:AL75" si="53">SUM(AH68:AK68)</f>
        <v>19.051957171468629</v>
      </c>
      <c r="AM68" s="47">
        <f t="shared" ref="AM68:AM75" si="54">IF(ISBLANK($D68),"",AG68-AL68)</f>
        <v>14.862949159787554</v>
      </c>
      <c r="AN68" s="47">
        <f t="shared" si="27"/>
        <v>1.1562997131921988</v>
      </c>
      <c r="AO68" s="47">
        <f t="shared" si="28"/>
        <v>0.50005818918399458</v>
      </c>
      <c r="AP68" s="47">
        <f t="shared" si="29"/>
        <v>9.4294230150562694E-2</v>
      </c>
      <c r="AQ68" s="47">
        <f t="shared" si="30"/>
        <v>5.5207759247344265E-2</v>
      </c>
      <c r="AR68" s="47">
        <f t="shared" si="31"/>
        <v>0</v>
      </c>
      <c r="AS68" s="47">
        <f t="shared" si="32"/>
        <v>0.64956017858190152</v>
      </c>
      <c r="AT68" s="47">
        <f t="shared" si="33"/>
        <v>0.5067395346102973</v>
      </c>
      <c r="AU68" s="47">
        <f t="shared" si="34"/>
        <v>6.2887021252120548E-2</v>
      </c>
      <c r="AV68" s="47">
        <f t="shared" si="35"/>
        <v>2.719638309318137E-2</v>
      </c>
      <c r="AW68" s="47">
        <f t="shared" si="36"/>
        <v>5.1283271869541009E-3</v>
      </c>
      <c r="AX68" s="47">
        <f t="shared" si="37"/>
        <v>3.0025533081599982E-3</v>
      </c>
      <c r="AY68" s="47">
        <f t="shared" si="38"/>
        <v>0</v>
      </c>
      <c r="AZ68" s="47">
        <f t="shared" si="39"/>
        <v>3.5327263588295472E-2</v>
      </c>
      <c r="BA68" s="47">
        <f t="shared" si="40"/>
        <v>2.7559757663825075E-2</v>
      </c>
      <c r="BB68" s="23">
        <f>IF(V68&gt;0,J68*DATA!$C$4,0)</f>
        <v>46709</v>
      </c>
      <c r="BC68" s="23">
        <f>IF(X68&gt;0,N68*_xlfn.XLOOKUP(Kaišiadorys!O68,DATA!$B$5:$B$6,DATA!$C$5:$C$6,"error",0,1),0)</f>
        <v>18173</v>
      </c>
      <c r="BD68" s="23">
        <f>IF(Z68&gt;0,(L68-M68)*DATA!$C$7,"0,00 ")</f>
        <v>7200</v>
      </c>
      <c r="BE68" s="23">
        <f>IF(G68="basement",D68*DATA!$C$8,IF(G68="ground",0,"error"))</f>
        <v>8552</v>
      </c>
      <c r="BF68" s="23">
        <f t="shared" si="41"/>
        <v>80634</v>
      </c>
      <c r="BG68" s="23">
        <v>1.27</v>
      </c>
      <c r="BH68" s="23">
        <v>1.7135865595325057</v>
      </c>
      <c r="BI68" s="23">
        <v>0.87</v>
      </c>
      <c r="BJ68" s="23">
        <v>0.85</v>
      </c>
      <c r="BK68" s="23">
        <f t="shared" si="42"/>
        <v>0.21120350109409192</v>
      </c>
      <c r="BL68" s="23">
        <f t="shared" si="43"/>
        <v>0.17894736842105263</v>
      </c>
      <c r="BM68" s="5">
        <v>1.1000000000000001</v>
      </c>
      <c r="BN68" s="5">
        <f t="shared" si="44"/>
        <v>0.87</v>
      </c>
      <c r="BO68" s="50"/>
      <c r="BP68" s="48">
        <f t="shared" ref="BP68:BP75" si="55">D68*BS68</f>
        <v>3100.1000000000004</v>
      </c>
      <c r="BQ68" s="51">
        <f t="shared" ref="BQ68:BQ75" si="56">H68</f>
        <v>4</v>
      </c>
      <c r="BR68" s="47">
        <f t="shared" si="45"/>
        <v>992.03200000000015</v>
      </c>
      <c r="BS68" s="46">
        <f t="shared" ref="BS68:BS75" si="57">I68</f>
        <v>14.5</v>
      </c>
      <c r="BT68" s="46">
        <f t="shared" si="46"/>
        <v>2480.0800000000004</v>
      </c>
      <c r="BU68" s="46">
        <f t="shared" ref="BU68:BU75" si="58">(($D68*$BI68*($BU$1-$BX$1)+$J68*$BG68*($BU$1-$BW$1)+$L68*$BH68*($BU$1-$BW$1)+$N68*$BJ68*($BU$1-$BV$1))*1.05+$BT68*(5.95))/1000</f>
        <v>73.892247100000006</v>
      </c>
      <c r="BV68" s="46">
        <f t="shared" ref="BV68:BV75" si="59">(($D68*$BI68*($BU$1-$BX$1)+$J68*$BK68*($BU$1-$BW$1)+$L68*$BH68*($BU$1-$BW$1)+$N68*$BJ68*($BU$1-$BV$1))*1.05+$BT68*(5.95))/1000</f>
        <v>41.936498207221014</v>
      </c>
      <c r="BW68" s="46">
        <f t="shared" ref="BW68:BW75" si="60">(($D68*$BI68*($BU$1-$BX$1)+$J68*$BG68*($BU$1-$BW$1)+$L68*$BH68*($BU$1-$BW$1)+$N68*$BL68*($BU$1-$BV$1))*1.05+$BT68*(5.95))/1000</f>
        <v>67.866462889473709</v>
      </c>
      <c r="BX68" s="46">
        <f t="shared" ref="BX68:BX75" si="61">(($D68*$BI68*($BU$1-$BX$1)+$J68*$BG68*($BU$1-$BW$1)+$L68*$BM68*($BU$1-$BW$1)+$N68*$BJ68*($BU$1-$BV$1))*1.05+$BT68*(5.95))/1000</f>
        <v>70.364247100000014</v>
      </c>
      <c r="BY68" s="46">
        <f t="shared" ref="BY68:BY75" si="62">(($D68*$BN68*($BU$1-$BX$1)+$J68*$BG68*($BU$1-$BW$1)+$L68*$BH68*($BU$1-$BW$1)+$N68*$BJ68*($BU$1-$BV$1))*1.05+$BT68*(5.95))/1000</f>
        <v>73.892247100000006</v>
      </c>
      <c r="BZ68" s="46">
        <f t="shared" si="47"/>
        <v>85153.42555804002</v>
      </c>
      <c r="CA68" s="46">
        <f t="shared" si="47"/>
        <v>48327.6205340015</v>
      </c>
      <c r="CB68" s="46">
        <f t="shared" si="47"/>
        <v>78209.311833829503</v>
      </c>
      <c r="CC68" s="46">
        <f t="shared" si="47"/>
        <v>81087.758358040024</v>
      </c>
      <c r="CD68" s="46">
        <f t="shared" si="47"/>
        <v>85153.42555804002</v>
      </c>
    </row>
    <row r="69" spans="1:82" s="52" customFormat="1" ht="15" customHeight="1" x14ac:dyDescent="0.35">
      <c r="A69" s="39">
        <v>66</v>
      </c>
      <c r="B69" s="40" t="s">
        <v>82</v>
      </c>
      <c r="C69" s="40" t="s">
        <v>156</v>
      </c>
      <c r="D69" s="41">
        <v>436</v>
      </c>
      <c r="E69" s="41">
        <f t="shared" ref="E69:E75" si="63">0.8*D69*H69</f>
        <v>1395.2</v>
      </c>
      <c r="F69" s="41">
        <v>111.4</v>
      </c>
      <c r="G69" s="42" t="s">
        <v>84</v>
      </c>
      <c r="H69" s="43">
        <v>4</v>
      </c>
      <c r="I69" s="44">
        <v>14.5</v>
      </c>
      <c r="J69" s="41">
        <f t="shared" ref="J69:J75" si="64">F69*I69-L69</f>
        <v>1340.7000000000003</v>
      </c>
      <c r="K69" s="42" t="s">
        <v>85</v>
      </c>
      <c r="L69" s="44">
        <v>274.60000000000002</v>
      </c>
      <c r="M69" s="44">
        <v>151.1</v>
      </c>
      <c r="N69" s="41">
        <v>660</v>
      </c>
      <c r="O69" s="45" t="s">
        <v>86</v>
      </c>
      <c r="P69" s="45" t="s">
        <v>87</v>
      </c>
      <c r="Q69" s="45" t="s">
        <v>88</v>
      </c>
      <c r="R69" s="45" t="s">
        <v>89</v>
      </c>
      <c r="S69" s="46">
        <f t="shared" ref="S69:S75" si="65">BZ69</f>
        <v>175691.53207760004</v>
      </c>
      <c r="T69" s="46">
        <f t="shared" si="48"/>
        <v>125.92569672993122</v>
      </c>
      <c r="U69" s="47">
        <f t="shared" ref="U69:U75" si="66">CA69</f>
        <v>106985.21869640265</v>
      </c>
      <c r="V69" s="47">
        <f t="shared" si="49"/>
        <v>68706.313381197397</v>
      </c>
      <c r="W69" s="47">
        <f t="shared" ref="W69:W75" si="67">CB69</f>
        <v>154255.07249865268</v>
      </c>
      <c r="X69" s="47">
        <f t="shared" si="50"/>
        <v>21436.459578947368</v>
      </c>
      <c r="Y69" s="48">
        <f t="shared" ref="Y69:Y75" si="68">CC69</f>
        <v>165230.90917760003</v>
      </c>
      <c r="Z69" s="47">
        <f t="shared" si="51"/>
        <v>10460.622900000017</v>
      </c>
      <c r="AA69" s="48">
        <f t="shared" ref="AA69:AA75" si="69">CD69</f>
        <v>175691.53207760004</v>
      </c>
      <c r="AB69" s="47">
        <f t="shared" si="52"/>
        <v>0</v>
      </c>
      <c r="AC69" s="47">
        <f t="shared" ref="AC69:AC75" si="70">V69+X69+Z69+AB69</f>
        <v>100603.39586014478</v>
      </c>
      <c r="AD69" s="47">
        <f t="shared" ref="AD69:AD75" si="71">IF(ISBLANK(D69)," ",S69-AC69)</f>
        <v>75088.136217455263</v>
      </c>
      <c r="AE69" s="47">
        <f t="shared" ref="AE69:AE75" si="72">(S69-AD69)/E69</f>
        <v>72.1067917575579</v>
      </c>
      <c r="AF69" s="49">
        <f t="shared" ref="AF69:AF75" si="73">1-AD69/S69</f>
        <v>0.5726138002809944</v>
      </c>
      <c r="AG69" s="47">
        <f>IF(ISBLANK($D69),"",S69*_xlfn.XLOOKUP(Q69,DATA!$B$24:$B$25,DATA!$C$24:$C$25,"error",0,1)/1000)</f>
        <v>69.974423395866538</v>
      </c>
      <c r="AH69" s="47">
        <f>IF(ISBLANK($D69),"",V69*_xlfn.XLOOKUP(Q69,DATA!$B$24:$B$25,DATA!$C$24:$C$25,"error",0,1)/1000)</f>
        <v>27.364350493463302</v>
      </c>
      <c r="AI69" s="47">
        <f>IF(ISBLANK($D69),"",X69*_xlfn.XLOOKUP(Q69,DATA!$B$24:$B$25,DATA!$C$24:$C$25,"error",0,1)/1000)</f>
        <v>8.5377131211031578</v>
      </c>
      <c r="AJ69" s="47">
        <f>IF(ISBLANK($D69),"",Z69*_xlfn.XLOOKUP(Q69,DATA!$B$24:$B$25,DATA!$C$24:$C$25,"error",0,1)/1000)</f>
        <v>4.1662568886120068</v>
      </c>
      <c r="AK69" s="47">
        <f>IF(ISBLANK($D69),"",AB69*_xlfn.XLOOKUP(Q69,DATA!$B$24:$B$25,DATA!$C$24:$C$25,"error",0,1)/1000)</f>
        <v>0</v>
      </c>
      <c r="AL69" s="47">
        <f t="shared" si="53"/>
        <v>40.068320503178462</v>
      </c>
      <c r="AM69" s="47">
        <f t="shared" si="54"/>
        <v>29.906102892688075</v>
      </c>
      <c r="AN69" s="47">
        <f t="shared" ref="AN69:AN75" si="74">IF(ISBLANK($D69),"",$S69*0.0135790158248428/1000)</f>
        <v>2.3857180943726077</v>
      </c>
      <c r="AO69" s="47">
        <f t="shared" ref="AO69:AO75" si="75">IF(ISBLANK($D69),"",$V69*0.0135790158248428/1000)</f>
        <v>0.9329641166698881</v>
      </c>
      <c r="AP69" s="47">
        <f t="shared" ref="AP69:AP75" si="76">IF(ISBLANK($D69),"",$X69*0.0135790158248428/1000)</f>
        <v>0.29108602385112931</v>
      </c>
      <c r="AQ69" s="47">
        <f t="shared" ref="AQ69:AQ75" si="77">IF(ISBLANK($D69),"",$Z69*0.0135790158248428/1000)</f>
        <v>0.1420449638968132</v>
      </c>
      <c r="AR69" s="47">
        <f t="shared" ref="AR69:AR75" si="78">IF(ISBLANK($D69),"",$AB69*0.0135790158248428/1000)</f>
        <v>0</v>
      </c>
      <c r="AS69" s="47">
        <f t="shared" ref="AS69:AS75" si="79">IF(ISBLANK($D69),"",$AC69*0.0135790158248428/1000)</f>
        <v>1.3660951044178304</v>
      </c>
      <c r="AT69" s="47">
        <f t="shared" ref="AT69:AT75" si="80">IF(ISBLANK($D69),"",AN69-AS69)</f>
        <v>1.0196229899547773</v>
      </c>
      <c r="AU69" s="47">
        <f t="shared" ref="AU69:AU75" si="81">IF(ISBLANK($D69),"",$S69*0.000738514285714286/1000)</f>
        <v>0.12975070631833738</v>
      </c>
      <c r="AV69" s="47">
        <f t="shared" ref="AV69:AV75" si="82">IF(ISBLANK($D69),"",$V69*0.000738514285714286/1000)</f>
        <v>5.0740593950776881E-2</v>
      </c>
      <c r="AW69" s="47">
        <f t="shared" ref="AW69:AW75" si="83">IF(ISBLANK($D69),"",$X69*0.000738514285714286/1000)</f>
        <v>1.583113163418948E-2</v>
      </c>
      <c r="AX69" s="47">
        <f t="shared" ref="AX69:AX75" si="84">IF(ISBLANK($D69),"",$Z69*0.000738514285714286/1000)</f>
        <v>7.7253194491200159E-3</v>
      </c>
      <c r="AY69" s="47">
        <f t="shared" ref="AY69:AY75" si="85">IF(ISBLANK($D69),"",$AB69*0.000738514285714286/1000)</f>
        <v>0</v>
      </c>
      <c r="AZ69" s="47">
        <f t="shared" ref="AZ69:AZ75" si="86">IF(ISBLANK($D69),"",$AC69*0.000738514285714286/1000)</f>
        <v>7.4297045034086379E-2</v>
      </c>
      <c r="BA69" s="47">
        <f t="shared" ref="BA69:BA75" si="87">IF(ISBLANK($D69),"",AU69-AZ69)</f>
        <v>5.5453661284250999E-2</v>
      </c>
      <c r="BB69" s="23">
        <f>IF(V69&gt;0,J69*DATA!$C$4,0)</f>
        <v>87145.500000000015</v>
      </c>
      <c r="BC69" s="23">
        <f>IF(X69&gt;0,N69*_xlfn.XLOOKUP(Kaišiadorys!O69,DATA!$B$5:$B$6,DATA!$C$5:$C$6,"error",0,1),0)</f>
        <v>56100</v>
      </c>
      <c r="BD69" s="23">
        <f>IF(Z69&gt;0,(L69-M69)*DATA!$C$7,"0,00 ")</f>
        <v>18525.000000000004</v>
      </c>
      <c r="BE69" s="23">
        <f>IF(G69="basement",D69*DATA!$C$8,IF(G69="ground",0,"error"))</f>
        <v>17440</v>
      </c>
      <c r="BF69" s="23">
        <f t="shared" ref="BF69:BF75" si="88">BB69+BC69+BD69+BE69</f>
        <v>179210.5</v>
      </c>
      <c r="BG69" s="23">
        <v>1.27</v>
      </c>
      <c r="BH69" s="23">
        <v>1.8870538965768391</v>
      </c>
      <c r="BI69" s="23">
        <v>0.71</v>
      </c>
      <c r="BJ69" s="23">
        <v>0.85</v>
      </c>
      <c r="BK69" s="23">
        <f t="shared" ref="BK69:BK75" si="89">IF(K69="N",1/((1/BG69)+0.15/0.038),BG69)</f>
        <v>0.21120350109409192</v>
      </c>
      <c r="BL69" s="23">
        <f t="shared" ref="BL69:BL75" si="90">IF(O69="sloped",1/(1/BJ69+0.15/0.04),IF(O69="flat",1/(1/BJ69+0.15/0.034),"error"))</f>
        <v>0.17894736842105263</v>
      </c>
      <c r="BM69" s="5">
        <v>1.1000000000000001</v>
      </c>
      <c r="BN69" s="5">
        <f t="shared" ref="BN69:BN75" si="91">IF(BI69=0.85,1/(1/BI69+0.05/0.038),BI69)</f>
        <v>0.71</v>
      </c>
      <c r="BO69" s="50"/>
      <c r="BP69" s="48">
        <f t="shared" si="55"/>
        <v>6322</v>
      </c>
      <c r="BQ69" s="51">
        <f t="shared" si="56"/>
        <v>4</v>
      </c>
      <c r="BR69" s="47">
        <f t="shared" ref="BR69:BR75" si="92">0.32*BP69</f>
        <v>2023.04</v>
      </c>
      <c r="BS69" s="46">
        <f t="shared" si="57"/>
        <v>14.5</v>
      </c>
      <c r="BT69" s="46">
        <f t="shared" ref="BT69:BT75" si="93">IF(BQ69&lt;=3,0.76*BP69,0.8*BP69)</f>
        <v>5057.6000000000004</v>
      </c>
      <c r="BU69" s="46">
        <f t="shared" si="58"/>
        <v>152.45707400000003</v>
      </c>
      <c r="BV69" s="46">
        <f t="shared" si="59"/>
        <v>92.836878424507674</v>
      </c>
      <c r="BW69" s="46">
        <f t="shared" si="60"/>
        <v>133.8554950526316</v>
      </c>
      <c r="BX69" s="46">
        <f t="shared" si="61"/>
        <v>143.37982400000001</v>
      </c>
      <c r="BY69" s="46">
        <f t="shared" si="62"/>
        <v>152.45707400000003</v>
      </c>
      <c r="BZ69" s="46">
        <f t="shared" si="47"/>
        <v>175691.53207760004</v>
      </c>
      <c r="CA69" s="46">
        <f t="shared" si="47"/>
        <v>106985.21869640265</v>
      </c>
      <c r="CB69" s="46">
        <f t="shared" si="47"/>
        <v>154255.07249865268</v>
      </c>
      <c r="CC69" s="46">
        <f t="shared" si="47"/>
        <v>165230.90917760003</v>
      </c>
      <c r="CD69" s="46">
        <f t="shared" si="47"/>
        <v>175691.53207760004</v>
      </c>
    </row>
    <row r="70" spans="1:82" s="52" customFormat="1" ht="15" customHeight="1" x14ac:dyDescent="0.35">
      <c r="A70" s="39">
        <v>67</v>
      </c>
      <c r="B70" s="40" t="s">
        <v>82</v>
      </c>
      <c r="C70" s="40" t="s">
        <v>157</v>
      </c>
      <c r="D70" s="41">
        <v>151.85</v>
      </c>
      <c r="E70" s="41">
        <f t="shared" si="63"/>
        <v>485.92</v>
      </c>
      <c r="F70" s="41">
        <v>67</v>
      </c>
      <c r="G70" s="42" t="s">
        <v>84</v>
      </c>
      <c r="H70" s="43">
        <v>4</v>
      </c>
      <c r="I70" s="44">
        <v>14.5</v>
      </c>
      <c r="J70" s="41">
        <f t="shared" si="64"/>
        <v>816.1</v>
      </c>
      <c r="K70" s="42" t="s">
        <v>85</v>
      </c>
      <c r="L70" s="44">
        <v>155.4</v>
      </c>
      <c r="M70" s="44">
        <v>139.80000000000001</v>
      </c>
      <c r="N70" s="41">
        <v>224.77</v>
      </c>
      <c r="O70" s="45" t="s">
        <v>93</v>
      </c>
      <c r="P70" s="45" t="s">
        <v>85</v>
      </c>
      <c r="Q70" s="45" t="s">
        <v>88</v>
      </c>
      <c r="R70" s="45" t="s">
        <v>89</v>
      </c>
      <c r="S70" s="46">
        <f t="shared" si="65"/>
        <v>74612.756809990009</v>
      </c>
      <c r="T70" s="46">
        <f t="shared" si="48"/>
        <v>153.54946659941967</v>
      </c>
      <c r="U70" s="47">
        <f t="shared" si="66"/>
        <v>41199.484252291797</v>
      </c>
      <c r="V70" s="47">
        <f t="shared" si="49"/>
        <v>33413.272557698212</v>
      </c>
      <c r="W70" s="47">
        <f t="shared" si="67"/>
        <v>67573.850499190012</v>
      </c>
      <c r="X70" s="47">
        <f t="shared" si="50"/>
        <v>7038.9063107999973</v>
      </c>
      <c r="Y70" s="48">
        <f t="shared" si="68"/>
        <v>73291.414969990001</v>
      </c>
      <c r="Z70" s="47">
        <f t="shared" si="51"/>
        <v>1321.3418400000082</v>
      </c>
      <c r="AA70" s="48">
        <f t="shared" si="69"/>
        <v>74612.756809990009</v>
      </c>
      <c r="AB70" s="47">
        <f t="shared" si="52"/>
        <v>0</v>
      </c>
      <c r="AC70" s="47">
        <f t="shared" si="70"/>
        <v>41773.520708498218</v>
      </c>
      <c r="AD70" s="47">
        <f t="shared" si="71"/>
        <v>32839.236101491791</v>
      </c>
      <c r="AE70" s="47">
        <f t="shared" si="72"/>
        <v>85.967897408005882</v>
      </c>
      <c r="AF70" s="49">
        <f t="shared" si="73"/>
        <v>0.55987102600804994</v>
      </c>
      <c r="AG70" s="47">
        <f>IF(ISBLANK($D70),"",S70*_xlfn.XLOOKUP(Q70,DATA!$B$24:$B$25,DATA!$C$24:$C$25,"error",0,1)/1000)</f>
        <v>29.716768782282823</v>
      </c>
      <c r="AH70" s="47">
        <f>IF(ISBLANK($D70),"",V70*_xlfn.XLOOKUP(Q70,DATA!$B$24:$B$25,DATA!$C$24:$C$25,"error",0,1)/1000)</f>
        <v>13.307838194280045</v>
      </c>
      <c r="AI70" s="47">
        <f>IF(ISBLANK($D70),"",X70*_xlfn.XLOOKUP(Q70,DATA!$B$24:$B$25,DATA!$C$24:$C$25,"error",0,1)/1000)</f>
        <v>2.8034556054654232</v>
      </c>
      <c r="AJ70" s="47">
        <f>IF(ISBLANK($D70),"",Z70*_xlfn.XLOOKUP(Q70,DATA!$B$24:$B$25,DATA!$C$24:$C$25,"error",0,1)/1000)</f>
        <v>0.52626402803520334</v>
      </c>
      <c r="AK70" s="47">
        <f>IF(ISBLANK($D70),"",AB70*_xlfn.XLOOKUP(Q70,DATA!$B$24:$B$25,DATA!$C$24:$C$25,"error",0,1)/1000)</f>
        <v>0</v>
      </c>
      <c r="AL70" s="47">
        <f t="shared" si="53"/>
        <v>16.637557827780672</v>
      </c>
      <c r="AM70" s="47">
        <f t="shared" si="54"/>
        <v>13.079210954502152</v>
      </c>
      <c r="AN70" s="47">
        <f t="shared" si="74"/>
        <v>1.0131678054580018</v>
      </c>
      <c r="AO70" s="47">
        <f t="shared" si="75"/>
        <v>0.45371935682076969</v>
      </c>
      <c r="AP70" s="47">
        <f t="shared" si="76"/>
        <v>9.5581420183939017E-2</v>
      </c>
      <c r="AQ70" s="47">
        <f t="shared" si="77"/>
        <v>1.7942521755387016E-2</v>
      </c>
      <c r="AR70" s="47">
        <f t="shared" si="78"/>
        <v>0</v>
      </c>
      <c r="AS70" s="47">
        <f t="shared" si="79"/>
        <v>0.56724329876009572</v>
      </c>
      <c r="AT70" s="47">
        <f t="shared" si="80"/>
        <v>0.44592450669790606</v>
      </c>
      <c r="AU70" s="47">
        <f t="shared" si="81"/>
        <v>5.5102586800703499E-2</v>
      </c>
      <c r="AV70" s="47">
        <f t="shared" si="82"/>
        <v>2.4676179116325251E-2</v>
      </c>
      <c r="AW70" s="47">
        <f t="shared" si="83"/>
        <v>5.1983328663302401E-3</v>
      </c>
      <c r="AX70" s="47">
        <f t="shared" si="84"/>
        <v>9.758298251520064E-4</v>
      </c>
      <c r="AY70" s="47">
        <f t="shared" si="85"/>
        <v>0</v>
      </c>
      <c r="AZ70" s="47">
        <f t="shared" si="86"/>
        <v>3.0850341807807494E-2</v>
      </c>
      <c r="BA70" s="47">
        <f t="shared" si="87"/>
        <v>2.4252244992896004E-2</v>
      </c>
      <c r="BB70" s="23">
        <f>IF(V70&gt;0,J70*DATA!$C$4,0)</f>
        <v>53046.5</v>
      </c>
      <c r="BC70" s="23">
        <f>IF(X70&gt;0,N70*_xlfn.XLOOKUP(Kaišiadorys!O70,DATA!$B$5:$B$6,DATA!$C$5:$C$6,"error",0,1),0)</f>
        <v>10788.960000000001</v>
      </c>
      <c r="BD70" s="23">
        <f>IF(Z70&gt;0,(L70-M70)*DATA!$C$7,"0,00 ")</f>
        <v>2339.9999999999991</v>
      </c>
      <c r="BE70" s="23">
        <f>IF(G70="basement",D70*DATA!$C$8,IF(G70="ground",0,"error"))</f>
        <v>6074</v>
      </c>
      <c r="BF70" s="23">
        <f t="shared" si="88"/>
        <v>72249.459999999992</v>
      </c>
      <c r="BG70" s="23">
        <v>1.05</v>
      </c>
      <c r="BH70" s="23">
        <v>1.2756756756756757</v>
      </c>
      <c r="BI70" s="23">
        <v>0.71</v>
      </c>
      <c r="BJ70" s="23">
        <v>0.85</v>
      </c>
      <c r="BK70" s="23">
        <f t="shared" si="89"/>
        <v>0.20409207161125323</v>
      </c>
      <c r="BL70" s="23">
        <f t="shared" si="90"/>
        <v>0.20298507462686566</v>
      </c>
      <c r="BM70" s="5">
        <v>1.1000000000000001</v>
      </c>
      <c r="BN70" s="5">
        <f t="shared" si="91"/>
        <v>0.71</v>
      </c>
      <c r="BO70" s="50"/>
      <c r="BP70" s="48">
        <f t="shared" si="55"/>
        <v>2201.8249999999998</v>
      </c>
      <c r="BQ70" s="51">
        <f t="shared" si="56"/>
        <v>4</v>
      </c>
      <c r="BR70" s="47">
        <f t="shared" si="92"/>
        <v>704.58399999999995</v>
      </c>
      <c r="BS70" s="46">
        <f t="shared" si="57"/>
        <v>14.5</v>
      </c>
      <c r="BT70" s="46">
        <f t="shared" si="93"/>
        <v>1761.46</v>
      </c>
      <c r="BU70" s="46">
        <f t="shared" si="58"/>
        <v>64.745536975000007</v>
      </c>
      <c r="BV70" s="46">
        <f t="shared" si="59"/>
        <v>35.751027639961642</v>
      </c>
      <c r="BW70" s="46">
        <f t="shared" si="60"/>
        <v>58.637496094402991</v>
      </c>
      <c r="BX70" s="46">
        <f t="shared" si="61"/>
        <v>63.598936975000001</v>
      </c>
      <c r="BY70" s="46">
        <f t="shared" si="62"/>
        <v>64.745536975000007</v>
      </c>
      <c r="BZ70" s="46">
        <f t="shared" si="47"/>
        <v>74612.756809990009</v>
      </c>
      <c r="CA70" s="46">
        <f t="shared" si="47"/>
        <v>41199.484252291797</v>
      </c>
      <c r="CB70" s="46">
        <f t="shared" si="47"/>
        <v>67573.850499190012</v>
      </c>
      <c r="CC70" s="46">
        <f t="shared" si="47"/>
        <v>73291.414969990001</v>
      </c>
      <c r="CD70" s="46">
        <f t="shared" si="47"/>
        <v>74612.756809990009</v>
      </c>
    </row>
    <row r="71" spans="1:82" s="52" customFormat="1" ht="15" customHeight="1" x14ac:dyDescent="0.35">
      <c r="A71" s="39">
        <v>68</v>
      </c>
      <c r="B71" s="40" t="s">
        <v>82</v>
      </c>
      <c r="C71" s="40" t="s">
        <v>158</v>
      </c>
      <c r="D71" s="41">
        <v>294.8</v>
      </c>
      <c r="E71" s="41">
        <f t="shared" si="63"/>
        <v>1179.2000000000003</v>
      </c>
      <c r="F71" s="41">
        <v>99</v>
      </c>
      <c r="G71" s="42" t="s">
        <v>84</v>
      </c>
      <c r="H71" s="43">
        <v>5</v>
      </c>
      <c r="I71" s="44">
        <v>17.5</v>
      </c>
      <c r="J71" s="41">
        <f t="shared" si="64"/>
        <v>1455.3</v>
      </c>
      <c r="K71" s="42" t="s">
        <v>85</v>
      </c>
      <c r="L71" s="44">
        <v>277.2</v>
      </c>
      <c r="M71" s="44">
        <v>221.8</v>
      </c>
      <c r="N71" s="41">
        <v>413.78</v>
      </c>
      <c r="O71" s="45" t="s">
        <v>93</v>
      </c>
      <c r="P71" s="45" t="s">
        <v>85</v>
      </c>
      <c r="Q71" s="45" t="s">
        <v>88</v>
      </c>
      <c r="R71" s="45" t="s">
        <v>89</v>
      </c>
      <c r="S71" s="46">
        <f t="shared" si="65"/>
        <v>143038.42765912003</v>
      </c>
      <c r="T71" s="46">
        <f t="shared" si="48"/>
        <v>121.30124462272727</v>
      </c>
      <c r="U71" s="47">
        <f t="shared" si="66"/>
        <v>83454.632103160926</v>
      </c>
      <c r="V71" s="47">
        <f t="shared" si="49"/>
        <v>59583.795555959106</v>
      </c>
      <c r="W71" s="47">
        <f t="shared" si="67"/>
        <v>130080.47662792001</v>
      </c>
      <c r="X71" s="47">
        <f t="shared" si="50"/>
        <v>12957.95103120002</v>
      </c>
      <c r="Y71" s="48">
        <f t="shared" si="68"/>
        <v>138345.97009912002</v>
      </c>
      <c r="Z71" s="47">
        <f t="shared" si="51"/>
        <v>4692.4575600000098</v>
      </c>
      <c r="AA71" s="48">
        <f t="shared" si="69"/>
        <v>143038.42765912003</v>
      </c>
      <c r="AB71" s="47">
        <f t="shared" si="52"/>
        <v>0</v>
      </c>
      <c r="AC71" s="47">
        <f t="shared" si="70"/>
        <v>77234.204147159136</v>
      </c>
      <c r="AD71" s="47">
        <f t="shared" si="71"/>
        <v>65804.223511960896</v>
      </c>
      <c r="AE71" s="47">
        <f t="shared" si="72"/>
        <v>65.497120206206844</v>
      </c>
      <c r="AF71" s="49">
        <f t="shared" si="73"/>
        <v>0.53995423055976755</v>
      </c>
      <c r="AG71" s="47">
        <f>IF(ISBLANK($D71),"",S71*_xlfn.XLOOKUP(Q71,DATA!$B$24:$B$25,DATA!$C$24:$C$25,"error",0,1)/1000)</f>
        <v>56.969344968074331</v>
      </c>
      <c r="AH71" s="47">
        <f>IF(ISBLANK($D71),"",V71*_xlfn.XLOOKUP(Q71,DATA!$B$24:$B$25,DATA!$C$24:$C$25,"error",0,1)/1000)</f>
        <v>23.731034094027393</v>
      </c>
      <c r="AI71" s="47">
        <f>IF(ISBLANK($D71),"",X71*_xlfn.XLOOKUP(Q71,DATA!$B$24:$B$25,DATA!$C$24:$C$25,"error",0,1)/1000)</f>
        <v>5.1608927367063444</v>
      </c>
      <c r="AJ71" s="47">
        <f>IF(ISBLANK($D71),"",Z71*_xlfn.XLOOKUP(Q71,DATA!$B$24:$B$25,DATA!$C$24:$C$25,"error",0,1)/1000)</f>
        <v>1.868911996996804</v>
      </c>
      <c r="AK71" s="47">
        <f>IF(ISBLANK($D71),"",AB71*_xlfn.XLOOKUP(Q71,DATA!$B$24:$B$25,DATA!$C$24:$C$25,"error",0,1)/1000)</f>
        <v>0</v>
      </c>
      <c r="AL71" s="47">
        <f t="shared" si="53"/>
        <v>30.760838827730542</v>
      </c>
      <c r="AM71" s="47">
        <f t="shared" si="54"/>
        <v>26.20850614034379</v>
      </c>
      <c r="AN71" s="47">
        <f t="shared" si="74"/>
        <v>1.9423210727438229</v>
      </c>
      <c r="AO71" s="47">
        <f t="shared" si="75"/>
        <v>0.80908930275856672</v>
      </c>
      <c r="AP71" s="47">
        <f t="shared" si="76"/>
        <v>0.17595622211020315</v>
      </c>
      <c r="AQ71" s="47">
        <f t="shared" si="77"/>
        <v>6.3718955464643359E-2</v>
      </c>
      <c r="AR71" s="47">
        <f t="shared" si="78"/>
        <v>0</v>
      </c>
      <c r="AS71" s="47">
        <f t="shared" si="79"/>
        <v>1.0487644803334133</v>
      </c>
      <c r="AT71" s="47">
        <f t="shared" si="80"/>
        <v>0.89355659241040963</v>
      </c>
      <c r="AU71" s="47">
        <f t="shared" si="81"/>
        <v>0.1056359222323696</v>
      </c>
      <c r="AV71" s="47">
        <f t="shared" si="82"/>
        <v>4.4003484215155188E-2</v>
      </c>
      <c r="AW71" s="47">
        <f t="shared" si="83"/>
        <v>9.5696319501273781E-3</v>
      </c>
      <c r="AX71" s="47">
        <f t="shared" si="84"/>
        <v>3.4654469431680086E-3</v>
      </c>
      <c r="AY71" s="47">
        <f t="shared" si="85"/>
        <v>0</v>
      </c>
      <c r="AZ71" s="47">
        <f t="shared" si="86"/>
        <v>5.7038563108450575E-2</v>
      </c>
      <c r="BA71" s="47">
        <f t="shared" si="87"/>
        <v>4.8597359123919028E-2</v>
      </c>
      <c r="BB71" s="23">
        <f>IF(V71&gt;0,J71*DATA!$C$4,0)</f>
        <v>94594.5</v>
      </c>
      <c r="BC71" s="23">
        <f>IF(X71&gt;0,N71*_xlfn.XLOOKUP(Kaišiadorys!O71,DATA!$B$5:$B$6,DATA!$C$5:$C$6,"error",0,1),0)</f>
        <v>19861.439999999999</v>
      </c>
      <c r="BD71" s="23">
        <f>IF(Z71&gt;0,(L71-M71)*DATA!$C$7,"0,00 ")</f>
        <v>8309.9999999999964</v>
      </c>
      <c r="BE71" s="23">
        <f>IF(G71="basement",D71*DATA!$C$8,IF(G71="ground",0,"error"))</f>
        <v>11792</v>
      </c>
      <c r="BF71" s="23">
        <f t="shared" si="88"/>
        <v>134557.94</v>
      </c>
      <c r="BG71" s="23">
        <v>1.05</v>
      </c>
      <c r="BH71" s="23">
        <v>1.4497474747474746</v>
      </c>
      <c r="BI71" s="23">
        <v>0.71</v>
      </c>
      <c r="BJ71" s="23">
        <v>0.85</v>
      </c>
      <c r="BK71" s="23">
        <f t="shared" si="89"/>
        <v>0.20409207161125323</v>
      </c>
      <c r="BL71" s="23">
        <f t="shared" si="90"/>
        <v>0.20298507462686566</v>
      </c>
      <c r="BM71" s="5">
        <v>1.1000000000000001</v>
      </c>
      <c r="BN71" s="5">
        <f t="shared" si="91"/>
        <v>0.71</v>
      </c>
      <c r="BO71" s="50"/>
      <c r="BP71" s="48">
        <f t="shared" si="55"/>
        <v>5159</v>
      </c>
      <c r="BQ71" s="51">
        <f t="shared" si="56"/>
        <v>5</v>
      </c>
      <c r="BR71" s="47">
        <f t="shared" si="92"/>
        <v>1650.88</v>
      </c>
      <c r="BS71" s="46">
        <f t="shared" si="57"/>
        <v>17.5</v>
      </c>
      <c r="BT71" s="46">
        <f t="shared" si="93"/>
        <v>4127.2</v>
      </c>
      <c r="BU71" s="46">
        <f t="shared" si="58"/>
        <v>124.12220380000001</v>
      </c>
      <c r="BV71" s="46">
        <f t="shared" si="59"/>
        <v>72.41811185626598</v>
      </c>
      <c r="BW71" s="46">
        <f t="shared" si="60"/>
        <v>112.87788669552239</v>
      </c>
      <c r="BX71" s="46">
        <f t="shared" si="61"/>
        <v>120.05030380000001</v>
      </c>
      <c r="BY71" s="46">
        <f t="shared" si="62"/>
        <v>124.12220380000001</v>
      </c>
      <c r="BZ71" s="46">
        <f t="shared" ref="BZ71:CD75" si="94">BU71*1152.4</f>
        <v>143038.42765912003</v>
      </c>
      <c r="CA71" s="46">
        <f t="shared" si="94"/>
        <v>83454.632103160926</v>
      </c>
      <c r="CB71" s="46">
        <f t="shared" si="94"/>
        <v>130080.47662792001</v>
      </c>
      <c r="CC71" s="46">
        <f t="shared" si="94"/>
        <v>138345.97009912002</v>
      </c>
      <c r="CD71" s="46">
        <f t="shared" si="94"/>
        <v>143038.42765912003</v>
      </c>
    </row>
    <row r="72" spans="1:82" s="52" customFormat="1" ht="15" customHeight="1" x14ac:dyDescent="0.35">
      <c r="A72" s="39">
        <v>69</v>
      </c>
      <c r="B72" s="40" t="s">
        <v>82</v>
      </c>
      <c r="C72" s="40" t="s">
        <v>159</v>
      </c>
      <c r="D72" s="41">
        <v>480</v>
      </c>
      <c r="E72" s="41">
        <f t="shared" si="63"/>
        <v>1920</v>
      </c>
      <c r="F72" s="41">
        <v>127.8</v>
      </c>
      <c r="G72" s="42" t="s">
        <v>84</v>
      </c>
      <c r="H72" s="43">
        <v>5</v>
      </c>
      <c r="I72" s="44">
        <v>17.5</v>
      </c>
      <c r="J72" s="41">
        <f t="shared" si="64"/>
        <v>1856.3</v>
      </c>
      <c r="K72" s="42" t="s">
        <v>85</v>
      </c>
      <c r="L72" s="44">
        <v>380.2</v>
      </c>
      <c r="M72" s="44">
        <v>285.2</v>
      </c>
      <c r="N72" s="41">
        <v>684</v>
      </c>
      <c r="O72" s="45" t="s">
        <v>86</v>
      </c>
      <c r="P72" s="45" t="s">
        <v>87</v>
      </c>
      <c r="Q72" s="45" t="s">
        <v>88</v>
      </c>
      <c r="R72" s="45" t="s">
        <v>89</v>
      </c>
      <c r="S72" s="46">
        <f t="shared" si="65"/>
        <v>223621.90856880002</v>
      </c>
      <c r="T72" s="46">
        <f t="shared" si="48"/>
        <v>116.46974404625001</v>
      </c>
      <c r="U72" s="47">
        <f t="shared" si="66"/>
        <v>128492.84947316586</v>
      </c>
      <c r="V72" s="47">
        <f t="shared" si="49"/>
        <v>95129.059095634162</v>
      </c>
      <c r="W72" s="47">
        <f t="shared" si="67"/>
        <v>201405.94136880001</v>
      </c>
      <c r="X72" s="47">
        <f t="shared" si="50"/>
        <v>22215.967200000014</v>
      </c>
      <c r="Y72" s="48">
        <f t="shared" si="68"/>
        <v>215575.27556880005</v>
      </c>
      <c r="Z72" s="47">
        <f t="shared" si="51"/>
        <v>8046.6329999999725</v>
      </c>
      <c r="AA72" s="48">
        <f t="shared" si="69"/>
        <v>223621.90856880002</v>
      </c>
      <c r="AB72" s="47">
        <f t="shared" si="52"/>
        <v>0</v>
      </c>
      <c r="AC72" s="47">
        <f t="shared" si="70"/>
        <v>125391.65929563415</v>
      </c>
      <c r="AD72" s="47">
        <f t="shared" si="71"/>
        <v>98230.249273165871</v>
      </c>
      <c r="AE72" s="47">
        <f t="shared" si="72"/>
        <v>65.308155883142788</v>
      </c>
      <c r="AF72" s="49">
        <f t="shared" si="73"/>
        <v>0.5607306551408664</v>
      </c>
      <c r="AG72" s="47">
        <f>IF(ISBLANK($D72),"",S72*_xlfn.XLOOKUP(Q72,DATA!$B$24:$B$25,DATA!$C$24:$C$25,"error",0,1)/1000)</f>
        <v>89.064133744781671</v>
      </c>
      <c r="AH72" s="47">
        <f>IF(ISBLANK($D72),"",V72*_xlfn.XLOOKUP(Q72,DATA!$B$24:$B$25,DATA!$C$24:$C$25,"error",0,1)/1000)</f>
        <v>37.88800165660917</v>
      </c>
      <c r="AI72" s="47">
        <f>IF(ISBLANK($D72),"",X72*_xlfn.XLOOKUP(Q72,DATA!$B$24:$B$25,DATA!$C$24:$C$25,"error",0,1)/1000)</f>
        <v>8.8481754164160069</v>
      </c>
      <c r="AJ72" s="47">
        <f>IF(ISBLANK($D72),"",Z72*_xlfn.XLOOKUP(Q72,DATA!$B$24:$B$25,DATA!$C$24:$C$25,"error",0,1)/1000)</f>
        <v>3.2048129912399892</v>
      </c>
      <c r="AK72" s="47">
        <f>IF(ISBLANK($D72),"",AB72*_xlfn.XLOOKUP(Q72,DATA!$B$24:$B$25,DATA!$C$24:$C$25,"error",0,1)/1000)</f>
        <v>0</v>
      </c>
      <c r="AL72" s="47">
        <f t="shared" si="53"/>
        <v>49.940990064265165</v>
      </c>
      <c r="AM72" s="47">
        <f t="shared" si="54"/>
        <v>39.123143680516506</v>
      </c>
      <c r="AN72" s="47">
        <f t="shared" si="74"/>
        <v>3.0365654352372853</v>
      </c>
      <c r="AO72" s="47">
        <f t="shared" si="75"/>
        <v>1.2917589988620224</v>
      </c>
      <c r="AP72" s="47">
        <f t="shared" si="76"/>
        <v>0.30167097017298877</v>
      </c>
      <c r="AQ72" s="47">
        <f t="shared" si="77"/>
        <v>0.10926535684370192</v>
      </c>
      <c r="AR72" s="47">
        <f t="shared" si="78"/>
        <v>0</v>
      </c>
      <c r="AS72" s="47">
        <f t="shared" si="79"/>
        <v>1.7026953258787128</v>
      </c>
      <c r="AT72" s="47">
        <f t="shared" si="80"/>
        <v>1.3338701093585725</v>
      </c>
      <c r="AU72" s="47">
        <f t="shared" si="81"/>
        <v>0.16514797407675272</v>
      </c>
      <c r="AV72" s="47">
        <f t="shared" si="82"/>
        <v>7.0254169128684374E-2</v>
      </c>
      <c r="AW72" s="47">
        <f t="shared" si="83"/>
        <v>1.6406809148160013E-2</v>
      </c>
      <c r="AX72" s="47">
        <f t="shared" si="84"/>
        <v>5.9425534223999819E-3</v>
      </c>
      <c r="AY72" s="47">
        <f t="shared" si="85"/>
        <v>0</v>
      </c>
      <c r="AZ72" s="47">
        <f t="shared" si="86"/>
        <v>9.2603531699244374E-2</v>
      </c>
      <c r="BA72" s="47">
        <f t="shared" si="87"/>
        <v>7.2544442377508345E-2</v>
      </c>
      <c r="BB72" s="23">
        <f>IF(V72&gt;0,J72*DATA!$C$4,0)</f>
        <v>120659.5</v>
      </c>
      <c r="BC72" s="23">
        <f>IF(X72&gt;0,N72*_xlfn.XLOOKUP(Kaišiadorys!O72,DATA!$B$5:$B$6,DATA!$C$5:$C$6,"error",0,1),0)</f>
        <v>58140</v>
      </c>
      <c r="BD72" s="23">
        <f>IF(Z72&gt;0,(L72-M72)*DATA!$C$7,"0,00 ")</f>
        <v>14250</v>
      </c>
      <c r="BE72" s="23">
        <f>IF(G72="basement",D72*DATA!$C$8,IF(G72="ground",0,"error"))</f>
        <v>19200</v>
      </c>
      <c r="BF72" s="23">
        <f t="shared" si="88"/>
        <v>212249.5</v>
      </c>
      <c r="BG72" s="23">
        <v>1.27</v>
      </c>
      <c r="BH72" s="23">
        <v>1.5372698579694899</v>
      </c>
      <c r="BI72" s="23">
        <v>0.71</v>
      </c>
      <c r="BJ72" s="23">
        <v>0.85</v>
      </c>
      <c r="BK72" s="23">
        <f t="shared" si="89"/>
        <v>0.21120350109409192</v>
      </c>
      <c r="BL72" s="23">
        <f t="shared" si="90"/>
        <v>0.17894736842105263</v>
      </c>
      <c r="BM72" s="5">
        <v>1.1000000000000001</v>
      </c>
      <c r="BN72" s="5">
        <f t="shared" si="91"/>
        <v>0.71</v>
      </c>
      <c r="BO72" s="50"/>
      <c r="BP72" s="48">
        <f t="shared" si="55"/>
        <v>8400</v>
      </c>
      <c r="BQ72" s="51">
        <f t="shared" si="56"/>
        <v>5</v>
      </c>
      <c r="BR72" s="47">
        <f t="shared" si="92"/>
        <v>2688</v>
      </c>
      <c r="BS72" s="46">
        <f t="shared" si="57"/>
        <v>17.5</v>
      </c>
      <c r="BT72" s="46">
        <f t="shared" si="93"/>
        <v>6720</v>
      </c>
      <c r="BU72" s="46">
        <f t="shared" si="58"/>
        <v>194.04886200000001</v>
      </c>
      <c r="BV72" s="46">
        <f t="shared" si="59"/>
        <v>111.50021648140043</v>
      </c>
      <c r="BW72" s="46">
        <f t="shared" si="60"/>
        <v>174.77086199999999</v>
      </c>
      <c r="BX72" s="46">
        <f t="shared" si="61"/>
        <v>187.06636200000003</v>
      </c>
      <c r="BY72" s="46">
        <f t="shared" si="62"/>
        <v>194.04886200000001</v>
      </c>
      <c r="BZ72" s="46">
        <f t="shared" si="94"/>
        <v>223621.90856880002</v>
      </c>
      <c r="CA72" s="46">
        <f t="shared" si="94"/>
        <v>128492.84947316586</v>
      </c>
      <c r="CB72" s="46">
        <f t="shared" si="94"/>
        <v>201405.94136880001</v>
      </c>
      <c r="CC72" s="46">
        <f t="shared" si="94"/>
        <v>215575.27556880005</v>
      </c>
      <c r="CD72" s="46">
        <f t="shared" si="94"/>
        <v>223621.90856880002</v>
      </c>
    </row>
    <row r="73" spans="1:82" s="52" customFormat="1" ht="15" customHeight="1" x14ac:dyDescent="0.35">
      <c r="A73" s="39">
        <v>70</v>
      </c>
      <c r="B73" s="40" t="s">
        <v>82</v>
      </c>
      <c r="C73" s="40" t="s">
        <v>160</v>
      </c>
      <c r="D73" s="41">
        <v>346.7</v>
      </c>
      <c r="E73" s="41">
        <f t="shared" si="63"/>
        <v>1386.8000000000002</v>
      </c>
      <c r="F73" s="41">
        <v>75.2</v>
      </c>
      <c r="G73" s="42" t="s">
        <v>84</v>
      </c>
      <c r="H73" s="43">
        <v>5</v>
      </c>
      <c r="I73" s="44">
        <v>17.5</v>
      </c>
      <c r="J73" s="41">
        <f t="shared" si="64"/>
        <v>1092.3</v>
      </c>
      <c r="K73" s="42" t="s">
        <v>85</v>
      </c>
      <c r="L73" s="44">
        <v>223.7</v>
      </c>
      <c r="M73" s="44">
        <v>201.3</v>
      </c>
      <c r="N73" s="41">
        <v>346.7</v>
      </c>
      <c r="O73" s="45" t="s">
        <v>86</v>
      </c>
      <c r="P73" s="45" t="s">
        <v>87</v>
      </c>
      <c r="Q73" s="45" t="s">
        <v>88</v>
      </c>
      <c r="R73" s="45" t="s">
        <v>89</v>
      </c>
      <c r="S73" s="46">
        <f t="shared" si="65"/>
        <v>134699.42599666002</v>
      </c>
      <c r="T73" s="46">
        <f t="shared" si="48"/>
        <v>97.12966974088549</v>
      </c>
      <c r="U73" s="47">
        <f t="shared" si="66"/>
        <v>78722.767455389112</v>
      </c>
      <c r="V73" s="47">
        <f t="shared" si="49"/>
        <v>55976.65854127091</v>
      </c>
      <c r="W73" s="47">
        <f t="shared" si="67"/>
        <v>123438.78882087054</v>
      </c>
      <c r="X73" s="47">
        <f t="shared" si="50"/>
        <v>11260.637175789481</v>
      </c>
      <c r="Y73" s="48">
        <f t="shared" si="68"/>
        <v>132802.11463666</v>
      </c>
      <c r="Z73" s="47">
        <f t="shared" si="51"/>
        <v>1897.3113600000215</v>
      </c>
      <c r="AA73" s="48">
        <f t="shared" si="69"/>
        <v>134699.42599666002</v>
      </c>
      <c r="AB73" s="47">
        <f t="shared" si="52"/>
        <v>0</v>
      </c>
      <c r="AC73" s="47">
        <f t="shared" si="70"/>
        <v>69134.607077060413</v>
      </c>
      <c r="AD73" s="47">
        <f t="shared" si="71"/>
        <v>65564.818919599609</v>
      </c>
      <c r="AE73" s="47">
        <f t="shared" si="72"/>
        <v>49.851894344577737</v>
      </c>
      <c r="AF73" s="49">
        <f t="shared" si="73"/>
        <v>0.5132509404960246</v>
      </c>
      <c r="AG73" s="47">
        <f>IF(ISBLANK($D73),"",S73*_xlfn.XLOOKUP(Q73,DATA!$B$24:$B$25,DATA!$C$24:$C$25,"error",0,1)/1000)</f>
        <v>53.648087385949758</v>
      </c>
      <c r="AH73" s="47">
        <f>IF(ISBLANK($D73),"",V73*_xlfn.XLOOKUP(Q73,DATA!$B$24:$B$25,DATA!$C$24:$C$25,"error",0,1)/1000)</f>
        <v>22.29438356381738</v>
      </c>
      <c r="AI73" s="47">
        <f>IF(ISBLANK($D73),"",X73*_xlfn.XLOOKUP(Q73,DATA!$B$24:$B$25,DATA!$C$24:$C$25,"error",0,1)/1000)</f>
        <v>4.4848865743734354</v>
      </c>
      <c r="AJ73" s="47">
        <f>IF(ISBLANK($D73),"",Z73*_xlfn.XLOOKUP(Q73,DATA!$B$24:$B$25,DATA!$C$24:$C$25,"error",0,1)/1000)</f>
        <v>0.75566116846080866</v>
      </c>
      <c r="AK73" s="47">
        <f>IF(ISBLANK($D73),"",AB73*_xlfn.XLOOKUP(Q73,DATA!$B$24:$B$25,DATA!$C$24:$C$25,"error",0,1)/1000)</f>
        <v>0</v>
      </c>
      <c r="AL73" s="47">
        <f t="shared" si="53"/>
        <v>27.534931306651625</v>
      </c>
      <c r="AM73" s="47">
        <f t="shared" si="54"/>
        <v>26.113156079298133</v>
      </c>
      <c r="AN73" s="47">
        <f t="shared" si="74"/>
        <v>1.8290856372058881</v>
      </c>
      <c r="AO73" s="47">
        <f t="shared" si="75"/>
        <v>0.76010793215373951</v>
      </c>
      <c r="AP73" s="47">
        <f t="shared" si="76"/>
        <v>0.15290837040785848</v>
      </c>
      <c r="AQ73" s="47">
        <f t="shared" si="77"/>
        <v>2.5763620982094306E-2</v>
      </c>
      <c r="AR73" s="47">
        <f t="shared" si="78"/>
        <v>0</v>
      </c>
      <c r="AS73" s="47">
        <f t="shared" si="79"/>
        <v>0.93877992354369233</v>
      </c>
      <c r="AT73" s="47">
        <f t="shared" si="80"/>
        <v>0.8903057136621958</v>
      </c>
      <c r="AU73" s="47">
        <f t="shared" si="81"/>
        <v>9.9477450376047702E-2</v>
      </c>
      <c r="AV73" s="47">
        <f t="shared" si="82"/>
        <v>4.1339561999279177E-2</v>
      </c>
      <c r="AW73" s="47">
        <f t="shared" si="83"/>
        <v>8.3161414205659041E-3</v>
      </c>
      <c r="AX73" s="47">
        <f t="shared" si="84"/>
        <v>1.4011915438080164E-3</v>
      </c>
      <c r="AY73" s="47">
        <f t="shared" si="85"/>
        <v>0</v>
      </c>
      <c r="AZ73" s="47">
        <f t="shared" si="86"/>
        <v>5.1056894963653093E-2</v>
      </c>
      <c r="BA73" s="47">
        <f t="shared" si="87"/>
        <v>4.8420555412394609E-2</v>
      </c>
      <c r="BB73" s="23">
        <f>IF(V73&gt;0,J73*DATA!$C$4,0)</f>
        <v>70999.5</v>
      </c>
      <c r="BC73" s="23">
        <f>IF(X73&gt;0,N73*_xlfn.XLOOKUP(Kaišiadorys!O73,DATA!$B$5:$B$6,DATA!$C$5:$C$6,"error",0,1),0)</f>
        <v>29469.5</v>
      </c>
      <c r="BD73" s="23">
        <f>IF(Z73&gt;0,(L73-M73)*DATA!$C$7,"0,00 ")</f>
        <v>3359.9999999999964</v>
      </c>
      <c r="BE73" s="23">
        <f>IF(G73="basement",D73*DATA!$C$8,IF(G73="ground",0,"error"))</f>
        <v>13868</v>
      </c>
      <c r="BF73" s="23">
        <f t="shared" si="88"/>
        <v>117697</v>
      </c>
      <c r="BG73" s="23">
        <v>1.27</v>
      </c>
      <c r="BH73" s="23">
        <v>1.2752346893160482</v>
      </c>
      <c r="BI73" s="23">
        <v>0.87</v>
      </c>
      <c r="BJ73" s="23">
        <v>0.85</v>
      </c>
      <c r="BK73" s="23">
        <f t="shared" si="89"/>
        <v>0.21120350109409192</v>
      </c>
      <c r="BL73" s="23">
        <f t="shared" si="90"/>
        <v>0.17894736842105263</v>
      </c>
      <c r="BM73" s="5">
        <v>1.1000000000000001</v>
      </c>
      <c r="BN73" s="5">
        <f t="shared" si="91"/>
        <v>0.87</v>
      </c>
      <c r="BO73" s="50"/>
      <c r="BP73" s="48">
        <f t="shared" si="55"/>
        <v>6067.25</v>
      </c>
      <c r="BQ73" s="51">
        <f t="shared" si="56"/>
        <v>5</v>
      </c>
      <c r="BR73" s="47">
        <f t="shared" si="92"/>
        <v>1941.52</v>
      </c>
      <c r="BS73" s="46">
        <f t="shared" si="57"/>
        <v>17.5</v>
      </c>
      <c r="BT73" s="46">
        <f t="shared" si="93"/>
        <v>4853.8</v>
      </c>
      <c r="BU73" s="46">
        <f t="shared" si="58"/>
        <v>116.88599965000002</v>
      </c>
      <c r="BV73" s="46">
        <f t="shared" si="59"/>
        <v>68.312016188293214</v>
      </c>
      <c r="BW73" s="46">
        <f t="shared" si="60"/>
        <v>107.11453386052632</v>
      </c>
      <c r="BX73" s="46">
        <f t="shared" si="61"/>
        <v>115.23959965</v>
      </c>
      <c r="BY73" s="46">
        <f t="shared" si="62"/>
        <v>116.88599965000002</v>
      </c>
      <c r="BZ73" s="46">
        <f t="shared" si="94"/>
        <v>134699.42599666002</v>
      </c>
      <c r="CA73" s="46">
        <f t="shared" si="94"/>
        <v>78722.767455389112</v>
      </c>
      <c r="CB73" s="46">
        <f t="shared" si="94"/>
        <v>123438.78882087054</v>
      </c>
      <c r="CC73" s="46">
        <f t="shared" si="94"/>
        <v>132802.11463666</v>
      </c>
      <c r="CD73" s="46">
        <f t="shared" si="94"/>
        <v>134699.42599666002</v>
      </c>
    </row>
    <row r="74" spans="1:82" s="52" customFormat="1" ht="15" customHeight="1" x14ac:dyDescent="0.35">
      <c r="A74" s="39">
        <v>71</v>
      </c>
      <c r="B74" s="40" t="s">
        <v>82</v>
      </c>
      <c r="C74" s="40" t="s">
        <v>161</v>
      </c>
      <c r="D74" s="41">
        <v>533.41</v>
      </c>
      <c r="E74" s="41">
        <f t="shared" si="63"/>
        <v>2133.64</v>
      </c>
      <c r="F74" s="41">
        <v>92.4</v>
      </c>
      <c r="G74" s="42" t="s">
        <v>84</v>
      </c>
      <c r="H74" s="43">
        <v>5</v>
      </c>
      <c r="I74" s="44">
        <v>17.5</v>
      </c>
      <c r="J74" s="41">
        <f t="shared" si="64"/>
        <v>1325.9</v>
      </c>
      <c r="K74" s="42" t="s">
        <v>87</v>
      </c>
      <c r="L74" s="44">
        <v>291.10000000000002</v>
      </c>
      <c r="M74" s="44">
        <v>291.10000000000002</v>
      </c>
      <c r="N74" s="41">
        <v>820.93</v>
      </c>
      <c r="O74" s="45" t="s">
        <v>86</v>
      </c>
      <c r="P74" s="45" t="s">
        <v>87</v>
      </c>
      <c r="Q74" s="45" t="s">
        <v>88</v>
      </c>
      <c r="R74" s="45" t="s">
        <v>89</v>
      </c>
      <c r="S74" s="46">
        <f t="shared" si="65"/>
        <v>207434.48332980802</v>
      </c>
      <c r="T74" s="46">
        <f t="shared" si="48"/>
        <v>97.220938550930825</v>
      </c>
      <c r="U74" s="47">
        <f t="shared" si="66"/>
        <v>207434.48332980802</v>
      </c>
      <c r="V74" s="47">
        <f t="shared" si="49"/>
        <v>0</v>
      </c>
      <c r="W74" s="47">
        <f t="shared" si="67"/>
        <v>180771.10035686064</v>
      </c>
      <c r="X74" s="47">
        <f t="shared" si="50"/>
        <v>26663.38297294738</v>
      </c>
      <c r="Y74" s="48">
        <f t="shared" si="68"/>
        <v>207434.48332980802</v>
      </c>
      <c r="Z74" s="47">
        <f t="shared" si="51"/>
        <v>0</v>
      </c>
      <c r="AA74" s="48">
        <f t="shared" si="69"/>
        <v>207434.48332980802</v>
      </c>
      <c r="AB74" s="47">
        <f t="shared" si="52"/>
        <v>0</v>
      </c>
      <c r="AC74" s="47">
        <f t="shared" si="70"/>
        <v>26663.38297294738</v>
      </c>
      <c r="AD74" s="47">
        <f t="shared" si="71"/>
        <v>180771.10035686064</v>
      </c>
      <c r="AE74" s="47">
        <f t="shared" si="72"/>
        <v>12.496664373065457</v>
      </c>
      <c r="AF74" s="49">
        <f t="shared" si="73"/>
        <v>0.12853881642501186</v>
      </c>
      <c r="AG74" s="47">
        <f>IF(ISBLANK($D74),"",S74*_xlfn.XLOOKUP(Q74,DATA!$B$24:$B$25,DATA!$C$24:$C$25,"error",0,1)/1000)</f>
        <v>82.617006020595952</v>
      </c>
      <c r="AH74" s="47">
        <f>IF(ISBLANK($D74),"",V74*_xlfn.XLOOKUP(Q74,DATA!$B$24:$B$25,DATA!$C$24:$C$25,"error",0,1)/1000)</f>
        <v>0</v>
      </c>
      <c r="AI74" s="47">
        <f>IF(ISBLANK($D74),"",X74*_xlfn.XLOOKUP(Q74,DATA!$B$24:$B$25,DATA!$C$24:$C$25,"error",0,1)/1000)</f>
        <v>10.619492170465483</v>
      </c>
      <c r="AJ74" s="47">
        <f>IF(ISBLANK($D74),"",Z74*_xlfn.XLOOKUP(Q74,DATA!$B$24:$B$25,DATA!$C$24:$C$25,"error",0,1)/1000)</f>
        <v>0</v>
      </c>
      <c r="AK74" s="47">
        <f>IF(ISBLANK($D74),"",AB74*_xlfn.XLOOKUP(Q74,DATA!$B$24:$B$25,DATA!$C$24:$C$25,"error",0,1)/1000)</f>
        <v>0</v>
      </c>
      <c r="AL74" s="47">
        <f t="shared" si="53"/>
        <v>10.619492170465483</v>
      </c>
      <c r="AM74" s="47">
        <f t="shared" si="54"/>
        <v>71.997513850130474</v>
      </c>
      <c r="AN74" s="47">
        <f t="shared" si="74"/>
        <v>2.8167561317535528</v>
      </c>
      <c r="AO74" s="47">
        <f t="shared" si="75"/>
        <v>0</v>
      </c>
      <c r="AP74" s="47">
        <f t="shared" si="76"/>
        <v>0.36206249933349655</v>
      </c>
      <c r="AQ74" s="47">
        <f t="shared" si="77"/>
        <v>0</v>
      </c>
      <c r="AR74" s="47">
        <f t="shared" si="78"/>
        <v>0</v>
      </c>
      <c r="AS74" s="47">
        <f t="shared" si="79"/>
        <v>0.36206249933349655</v>
      </c>
      <c r="AT74" s="47">
        <f t="shared" si="80"/>
        <v>2.4546936324200561</v>
      </c>
      <c r="AU74" s="47">
        <f t="shared" si="81"/>
        <v>0.15319332928882515</v>
      </c>
      <c r="AV74" s="47">
        <f t="shared" si="82"/>
        <v>0</v>
      </c>
      <c r="AW74" s="47">
        <f t="shared" si="83"/>
        <v>1.9691289230992691E-2</v>
      </c>
      <c r="AX74" s="47">
        <f t="shared" si="84"/>
        <v>0</v>
      </c>
      <c r="AY74" s="47">
        <f t="shared" si="85"/>
        <v>0</v>
      </c>
      <c r="AZ74" s="47">
        <f t="shared" si="86"/>
        <v>1.9691289230992691E-2</v>
      </c>
      <c r="BA74" s="47">
        <f t="shared" si="87"/>
        <v>0.13350204005783245</v>
      </c>
      <c r="BB74" s="23">
        <f>IF(V74&gt;0,J74*DATA!$C$4,0)</f>
        <v>0</v>
      </c>
      <c r="BC74" s="23">
        <f>IF(X74&gt;0,N74*_xlfn.XLOOKUP(Kaišiadorys!O74,DATA!$B$5:$B$6,DATA!$C$5:$C$6,"error",0,1),0)</f>
        <v>69779.05</v>
      </c>
      <c r="BD74" s="23" t="str">
        <f>IF(Z74&gt;0,(L74-M74)*DATA!$C$7,"0,00 ")</f>
        <v xml:space="preserve">0,00 </v>
      </c>
      <c r="BE74" s="23">
        <f>IF(G74="basement",D74*DATA!$C$8,IF(G74="ground",0,"error"))</f>
        <v>21336.399999999998</v>
      </c>
      <c r="BF74" s="23">
        <f t="shared" si="88"/>
        <v>91115.45</v>
      </c>
      <c r="BG74" s="23">
        <v>1.27</v>
      </c>
      <c r="BH74" s="23">
        <v>1.1000000000000001</v>
      </c>
      <c r="BI74" s="23">
        <v>2.3199999999999998</v>
      </c>
      <c r="BJ74" s="23">
        <v>0.85</v>
      </c>
      <c r="BK74" s="23">
        <f t="shared" si="89"/>
        <v>1.27</v>
      </c>
      <c r="BL74" s="23">
        <f t="shared" si="90"/>
        <v>0.17894736842105263</v>
      </c>
      <c r="BM74" s="5">
        <v>1.1000000000000001</v>
      </c>
      <c r="BN74" s="5">
        <f t="shared" si="91"/>
        <v>2.3199999999999998</v>
      </c>
      <c r="BO74" s="50"/>
      <c r="BP74" s="48">
        <f t="shared" si="55"/>
        <v>9334.6749999999993</v>
      </c>
      <c r="BQ74" s="51">
        <f t="shared" si="56"/>
        <v>5</v>
      </c>
      <c r="BR74" s="47">
        <f t="shared" si="92"/>
        <v>2987.096</v>
      </c>
      <c r="BS74" s="46">
        <f t="shared" si="57"/>
        <v>17.5</v>
      </c>
      <c r="BT74" s="46">
        <f t="shared" si="93"/>
        <v>7467.74</v>
      </c>
      <c r="BU74" s="46">
        <f t="shared" si="58"/>
        <v>180.00215492000001</v>
      </c>
      <c r="BV74" s="46">
        <f t="shared" si="59"/>
        <v>180.00215492000001</v>
      </c>
      <c r="BW74" s="46">
        <f t="shared" si="60"/>
        <v>156.86489097263157</v>
      </c>
      <c r="BX74" s="46">
        <f t="shared" si="61"/>
        <v>180.00215492000001</v>
      </c>
      <c r="BY74" s="46">
        <f t="shared" si="62"/>
        <v>180.00215492000001</v>
      </c>
      <c r="BZ74" s="46">
        <f t="shared" si="94"/>
        <v>207434.48332980802</v>
      </c>
      <c r="CA74" s="46">
        <f t="shared" si="94"/>
        <v>207434.48332980802</v>
      </c>
      <c r="CB74" s="46">
        <f t="shared" si="94"/>
        <v>180771.10035686064</v>
      </c>
      <c r="CC74" s="46">
        <f t="shared" si="94"/>
        <v>207434.48332980802</v>
      </c>
      <c r="CD74" s="46">
        <f t="shared" si="94"/>
        <v>207434.48332980802</v>
      </c>
    </row>
    <row r="75" spans="1:82" s="52" customFormat="1" ht="15" customHeight="1" x14ac:dyDescent="0.35">
      <c r="A75" s="39">
        <v>72</v>
      </c>
      <c r="B75" s="40" t="s">
        <v>82</v>
      </c>
      <c r="C75" s="40" t="s">
        <v>162</v>
      </c>
      <c r="D75" s="41">
        <v>272.8</v>
      </c>
      <c r="E75" s="41">
        <f t="shared" si="63"/>
        <v>872.96</v>
      </c>
      <c r="F75" s="41">
        <v>93.2</v>
      </c>
      <c r="G75" s="42" t="s">
        <v>84</v>
      </c>
      <c r="H75" s="43">
        <v>4</v>
      </c>
      <c r="I75" s="44">
        <v>14.5</v>
      </c>
      <c r="J75" s="41">
        <f t="shared" si="64"/>
        <v>1108.1000000000001</v>
      </c>
      <c r="K75" s="42" t="s">
        <v>87</v>
      </c>
      <c r="L75" s="44">
        <v>243.3</v>
      </c>
      <c r="M75" s="44">
        <v>243.3</v>
      </c>
      <c r="N75" s="41">
        <v>430.67</v>
      </c>
      <c r="O75" s="45" t="s">
        <v>86</v>
      </c>
      <c r="P75" s="45" t="s">
        <v>87</v>
      </c>
      <c r="Q75" s="45" t="s">
        <v>88</v>
      </c>
      <c r="R75" s="45" t="s">
        <v>89</v>
      </c>
      <c r="S75" s="46">
        <f t="shared" si="65"/>
        <v>118597.42082888003</v>
      </c>
      <c r="T75" s="46">
        <f t="shared" si="48"/>
        <v>135.85664959320019</v>
      </c>
      <c r="U75" s="47">
        <f t="shared" si="66"/>
        <v>118597.42082888003</v>
      </c>
      <c r="V75" s="47">
        <f t="shared" si="49"/>
        <v>0</v>
      </c>
      <c r="W75" s="47">
        <f t="shared" si="67"/>
        <v>104609.48136393266</v>
      </c>
      <c r="X75" s="47">
        <f t="shared" si="50"/>
        <v>13987.939464947369</v>
      </c>
      <c r="Y75" s="48">
        <f t="shared" si="68"/>
        <v>118597.42082888003</v>
      </c>
      <c r="Z75" s="47">
        <f t="shared" si="51"/>
        <v>0</v>
      </c>
      <c r="AA75" s="48">
        <f t="shared" si="69"/>
        <v>118597.42082888003</v>
      </c>
      <c r="AB75" s="47">
        <f t="shared" si="52"/>
        <v>0</v>
      </c>
      <c r="AC75" s="47">
        <f t="shared" si="70"/>
        <v>13987.939464947369</v>
      </c>
      <c r="AD75" s="47">
        <f t="shared" si="71"/>
        <v>104609.48136393266</v>
      </c>
      <c r="AE75" s="47">
        <f t="shared" si="72"/>
        <v>16.023574350425413</v>
      </c>
      <c r="AF75" s="49">
        <f t="shared" si="73"/>
        <v>0.11794471892546521</v>
      </c>
      <c r="AG75" s="47">
        <f>IF(ISBLANK($D75),"",S75*_xlfn.XLOOKUP(Q75,DATA!$B$24:$B$25,DATA!$C$24:$C$25,"error",0,1)/1000)</f>
        <v>47.234980767726341</v>
      </c>
      <c r="AH75" s="47">
        <f>IF(ISBLANK($D75),"",V75*_xlfn.XLOOKUP(Q75,DATA!$B$24:$B$25,DATA!$C$24:$C$25,"error",0,1)/1000)</f>
        <v>0</v>
      </c>
      <c r="AI75" s="47">
        <f>IF(ISBLANK($D75),"",X75*_xlfn.XLOOKUP(Q75,DATA!$B$24:$B$25,DATA!$C$24:$C$25,"error",0,1)/1000)</f>
        <v>5.5711165300992382</v>
      </c>
      <c r="AJ75" s="47">
        <f>IF(ISBLANK($D75),"",Z75*_xlfn.XLOOKUP(Q75,DATA!$B$24:$B$25,DATA!$C$24:$C$25,"error",0,1)/1000)</f>
        <v>0</v>
      </c>
      <c r="AK75" s="47">
        <f>IF(ISBLANK($D75),"",AB75*_xlfn.XLOOKUP(Q75,DATA!$B$24:$B$25,DATA!$C$24:$C$25,"error",0,1)/1000)</f>
        <v>0</v>
      </c>
      <c r="AL75" s="47">
        <f t="shared" si="53"/>
        <v>5.5711165300992382</v>
      </c>
      <c r="AM75" s="47">
        <f t="shared" si="54"/>
        <v>41.663864237627102</v>
      </c>
      <c r="AN75" s="47">
        <f t="shared" si="74"/>
        <v>1.610436254220903</v>
      </c>
      <c r="AO75" s="47">
        <f t="shared" si="75"/>
        <v>0</v>
      </c>
      <c r="AP75" s="47">
        <f t="shared" si="76"/>
        <v>0.18994245135146345</v>
      </c>
      <c r="AQ75" s="47">
        <f t="shared" si="77"/>
        <v>0</v>
      </c>
      <c r="AR75" s="47">
        <f t="shared" si="78"/>
        <v>0</v>
      </c>
      <c r="AS75" s="47">
        <f t="shared" si="79"/>
        <v>0.18994245135146345</v>
      </c>
      <c r="AT75" s="47">
        <f t="shared" si="80"/>
        <v>1.4204938028694396</v>
      </c>
      <c r="AU75" s="47">
        <f t="shared" si="81"/>
        <v>8.7585889530996927E-2</v>
      </c>
      <c r="AV75" s="47">
        <f t="shared" si="82"/>
        <v>0</v>
      </c>
      <c r="AW75" s="47">
        <f t="shared" si="83"/>
        <v>1.0330293122570279E-2</v>
      </c>
      <c r="AX75" s="47">
        <f t="shared" si="84"/>
        <v>0</v>
      </c>
      <c r="AY75" s="47">
        <f t="shared" si="85"/>
        <v>0</v>
      </c>
      <c r="AZ75" s="47">
        <f t="shared" si="86"/>
        <v>1.0330293122570279E-2</v>
      </c>
      <c r="BA75" s="47">
        <f t="shared" si="87"/>
        <v>7.7255596408426649E-2</v>
      </c>
      <c r="BB75" s="23">
        <f>IF(V75&gt;0,J75*DATA!$C$4,0)</f>
        <v>0</v>
      </c>
      <c r="BC75" s="23">
        <f>IF(X75&gt;0,N75*_xlfn.XLOOKUP(Kaišiadorys!O75,DATA!$B$5:$B$6,DATA!$C$5:$C$6,"error",0,1),0)</f>
        <v>36606.950000000004</v>
      </c>
      <c r="BD75" s="23" t="str">
        <f>IF(Z75&gt;0,(L75-M75)*DATA!$C$7,"0,00 ")</f>
        <v xml:space="preserve">0,00 </v>
      </c>
      <c r="BE75" s="23">
        <f>IF(G75="basement",D75*DATA!$C$8,IF(G75="ground",0,"error"))</f>
        <v>10912</v>
      </c>
      <c r="BF75" s="23">
        <f t="shared" si="88"/>
        <v>47518.950000000004</v>
      </c>
      <c r="BG75" s="23">
        <v>0.99</v>
      </c>
      <c r="BH75" s="23">
        <v>1.1000000000000001</v>
      </c>
      <c r="BI75" s="23">
        <v>2.34</v>
      </c>
      <c r="BJ75" s="23">
        <v>0.85</v>
      </c>
      <c r="BK75" s="23">
        <f t="shared" si="89"/>
        <v>0.99</v>
      </c>
      <c r="BL75" s="23">
        <f t="shared" si="90"/>
        <v>0.17894736842105263</v>
      </c>
      <c r="BM75" s="5">
        <v>1.1000000000000001</v>
      </c>
      <c r="BN75" s="5">
        <f t="shared" si="91"/>
        <v>2.34</v>
      </c>
      <c r="BO75" s="50"/>
      <c r="BP75" s="48">
        <f t="shared" si="55"/>
        <v>3955.6000000000004</v>
      </c>
      <c r="BQ75" s="51">
        <f t="shared" si="56"/>
        <v>4</v>
      </c>
      <c r="BR75" s="47">
        <f t="shared" si="92"/>
        <v>1265.7920000000001</v>
      </c>
      <c r="BS75" s="46">
        <f t="shared" si="57"/>
        <v>14.5</v>
      </c>
      <c r="BT75" s="46">
        <f t="shared" si="93"/>
        <v>3164.4800000000005</v>
      </c>
      <c r="BU75" s="46">
        <f t="shared" si="58"/>
        <v>102.91341620000001</v>
      </c>
      <c r="BV75" s="46">
        <f t="shared" si="59"/>
        <v>102.91341620000001</v>
      </c>
      <c r="BW75" s="46">
        <f t="shared" si="60"/>
        <v>90.775322252631597</v>
      </c>
      <c r="BX75" s="46">
        <f t="shared" si="61"/>
        <v>102.91341620000001</v>
      </c>
      <c r="BY75" s="46">
        <f t="shared" si="62"/>
        <v>102.91341620000001</v>
      </c>
      <c r="BZ75" s="46">
        <f t="shared" si="94"/>
        <v>118597.42082888003</v>
      </c>
      <c r="CA75" s="46">
        <f t="shared" si="94"/>
        <v>118597.42082888003</v>
      </c>
      <c r="CB75" s="46">
        <f t="shared" si="94"/>
        <v>104609.48136393266</v>
      </c>
      <c r="CC75" s="46">
        <f t="shared" si="94"/>
        <v>118597.42082888003</v>
      </c>
      <c r="CD75" s="46">
        <f t="shared" si="94"/>
        <v>118597.42082888003</v>
      </c>
    </row>
  </sheetData>
  <sheetProtection algorithmName="SHA-512" hashValue="RDG//ZT1VbZDVxj28WYsLLotEcaoCBedxpV4kIhsYmU2aD3CIUgPiVLOmbp4125ddmXwR1bSLaWCxXC3dJwLpw==" saltValue="+82a1ouyT67rkpA6AivGyw==" spinCount="100000" sheet="1" objects="1" scenarios="1" selectLockedCells="1" selectUnlockedCells="1"/>
  <mergeCells count="24">
    <mergeCell ref="BQ1:BQ3"/>
    <mergeCell ref="BR1:BR2"/>
    <mergeCell ref="BS1:BS2"/>
    <mergeCell ref="BT1:BT2"/>
    <mergeCell ref="B2:B3"/>
    <mergeCell ref="C2:C3"/>
    <mergeCell ref="G2:G3"/>
    <mergeCell ref="H2:H3"/>
    <mergeCell ref="K2:K3"/>
    <mergeCell ref="O2:O3"/>
    <mergeCell ref="AN1:AT1"/>
    <mergeCell ref="AU1:BA1"/>
    <mergeCell ref="BB1:BF1"/>
    <mergeCell ref="BG1:BJ1"/>
    <mergeCell ref="BK1:BN1"/>
    <mergeCell ref="BP1:BP2"/>
    <mergeCell ref="AG1:AM1"/>
    <mergeCell ref="P2:P3"/>
    <mergeCell ref="Q2:Q3"/>
    <mergeCell ref="R2:R3"/>
    <mergeCell ref="A1:A3"/>
    <mergeCell ref="B1:C1"/>
    <mergeCell ref="D1:P1"/>
    <mergeCell ref="Q1:AF1"/>
  </mergeCells>
  <conditionalFormatting sqref="S4:AD75">
    <cfRule type="cellIs" dxfId="1" priority="2" operator="lessThan">
      <formula>0</formula>
    </cfRule>
  </conditionalFormatting>
  <conditionalFormatting sqref="AF4:AF75">
    <cfRule type="cellIs" dxfId="0" priority="1" operator="greaterThan">
      <formula>0.7</formula>
    </cfRule>
  </conditionalFormatting>
  <pageMargins left="0.7" right="0.7" top="0.75" bottom="0.75" header="0.3" footer="0.3"/>
  <pageSetup paperSize="9" orientation="portrait" horizontalDpi="4294967294" verticalDpi="4294967294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CCED963-2CF7-485B-82E2-3F85A0BF0938}">
  <sheetPr>
    <tabColor rgb="FF00B0F0"/>
  </sheetPr>
  <dimension ref="B2:H25"/>
  <sheetViews>
    <sheetView tabSelected="1" workbookViewId="0"/>
  </sheetViews>
  <sheetFormatPr defaultRowHeight="14.5" x14ac:dyDescent="0.35"/>
  <cols>
    <col min="1" max="1" width="3.54296875" customWidth="1"/>
    <col min="2" max="2" width="49" bestFit="1" customWidth="1"/>
    <col min="4" max="4" width="10.7265625" customWidth="1"/>
    <col min="6" max="6" width="10.7265625" customWidth="1"/>
    <col min="8" max="8" width="10.7265625" customWidth="1"/>
  </cols>
  <sheetData>
    <row r="2" spans="2:8" ht="22.5" customHeight="1" x14ac:dyDescent="0.35">
      <c r="B2" s="81" t="s">
        <v>163</v>
      </c>
      <c r="C2" s="81"/>
      <c r="D2" s="81"/>
    </row>
    <row r="3" spans="2:8" ht="22.5" customHeight="1" x14ac:dyDescent="0.35">
      <c r="B3" s="25" t="s">
        <v>164</v>
      </c>
      <c r="C3" s="26" t="s">
        <v>165</v>
      </c>
      <c r="D3" s="26" t="s">
        <v>166</v>
      </c>
    </row>
    <row r="4" spans="2:8" ht="22.5" customHeight="1" x14ac:dyDescent="0.35">
      <c r="B4" s="27" t="s">
        <v>167</v>
      </c>
      <c r="C4" s="28">
        <v>65</v>
      </c>
      <c r="D4" s="27" t="s">
        <v>168</v>
      </c>
    </row>
    <row r="5" spans="2:8" ht="22.5" customHeight="1" x14ac:dyDescent="0.35">
      <c r="B5" s="27" t="s">
        <v>93</v>
      </c>
      <c r="C5" s="28">
        <v>48</v>
      </c>
      <c r="D5" s="27" t="s">
        <v>168</v>
      </c>
    </row>
    <row r="6" spans="2:8" ht="22.5" customHeight="1" x14ac:dyDescent="0.35">
      <c r="B6" s="27" t="s">
        <v>86</v>
      </c>
      <c r="C6" s="28">
        <v>85</v>
      </c>
      <c r="D6" s="27" t="s">
        <v>168</v>
      </c>
    </row>
    <row r="7" spans="2:8" ht="22.5" customHeight="1" x14ac:dyDescent="0.35">
      <c r="B7" s="27" t="s">
        <v>169</v>
      </c>
      <c r="C7" s="28">
        <v>150</v>
      </c>
      <c r="D7" s="27" t="s">
        <v>168</v>
      </c>
    </row>
    <row r="8" spans="2:8" ht="22.5" customHeight="1" x14ac:dyDescent="0.35">
      <c r="B8" s="27" t="s">
        <v>170</v>
      </c>
      <c r="C8" s="28">
        <v>40</v>
      </c>
      <c r="D8" s="27" t="s">
        <v>168</v>
      </c>
    </row>
    <row r="10" spans="2:8" ht="22.5" customHeight="1" x14ac:dyDescent="0.35">
      <c r="B10" s="82" t="s">
        <v>171</v>
      </c>
      <c r="C10" s="82"/>
      <c r="D10" s="82"/>
      <c r="E10" s="82"/>
      <c r="F10" s="82"/>
      <c r="G10" s="82"/>
      <c r="H10" s="82"/>
    </row>
    <row r="11" spans="2:8" ht="22.5" customHeight="1" x14ac:dyDescent="0.35">
      <c r="B11" s="29" t="s">
        <v>172</v>
      </c>
      <c r="C11" s="83" t="s">
        <v>173</v>
      </c>
      <c r="D11" s="84"/>
      <c r="E11" s="83" t="s">
        <v>174</v>
      </c>
      <c r="F11" s="84"/>
      <c r="G11" s="83" t="s">
        <v>175</v>
      </c>
      <c r="H11" s="84"/>
    </row>
    <row r="12" spans="2:8" ht="22.5" customHeight="1" x14ac:dyDescent="0.35">
      <c r="B12" s="30" t="s">
        <v>88</v>
      </c>
      <c r="C12" s="31">
        <f>0.14*1.17</f>
        <v>0.1638</v>
      </c>
      <c r="D12" s="30" t="s">
        <v>176</v>
      </c>
      <c r="E12" s="32">
        <v>2.5</v>
      </c>
      <c r="F12" s="33" t="s">
        <v>168</v>
      </c>
      <c r="G12" s="32" t="s">
        <v>177</v>
      </c>
      <c r="H12" s="33" t="s">
        <v>177</v>
      </c>
    </row>
    <row r="13" spans="2:8" ht="22.5" customHeight="1" x14ac:dyDescent="0.35">
      <c r="B13" s="30" t="s">
        <v>178</v>
      </c>
      <c r="C13" s="31">
        <f t="shared" ref="C13:C19" si="0">E13/G13</f>
        <v>5.7142857142857141E-2</v>
      </c>
      <c r="D13" s="30" t="s">
        <v>176</v>
      </c>
      <c r="E13" s="32">
        <v>80</v>
      </c>
      <c r="F13" s="33" t="s">
        <v>179</v>
      </c>
      <c r="G13" s="32">
        <v>1400</v>
      </c>
      <c r="H13" s="33" t="s">
        <v>180</v>
      </c>
    </row>
    <row r="14" spans="2:8" ht="22.5" customHeight="1" x14ac:dyDescent="0.35">
      <c r="B14" s="30" t="s">
        <v>181</v>
      </c>
      <c r="C14" s="31">
        <f t="shared" si="0"/>
        <v>2.0117656525956013E-2</v>
      </c>
      <c r="D14" s="30" t="s">
        <v>176</v>
      </c>
      <c r="E14" s="32">
        <v>95</v>
      </c>
      <c r="F14" s="33" t="s">
        <v>182</v>
      </c>
      <c r="G14" s="32">
        <v>4722.22</v>
      </c>
      <c r="H14" s="33" t="s">
        <v>183</v>
      </c>
    </row>
    <row r="15" spans="2:8" ht="22.5" customHeight="1" x14ac:dyDescent="0.35">
      <c r="B15" s="30" t="s">
        <v>184</v>
      </c>
      <c r="C15" s="31">
        <f t="shared" si="0"/>
        <v>3.7777777777777778E-2</v>
      </c>
      <c r="D15" s="30" t="s">
        <v>176</v>
      </c>
      <c r="E15" s="32">
        <v>170</v>
      </c>
      <c r="F15" s="33" t="s">
        <v>182</v>
      </c>
      <c r="G15" s="32">
        <v>4500</v>
      </c>
      <c r="H15" s="33" t="s">
        <v>183</v>
      </c>
    </row>
    <row r="16" spans="2:8" ht="22.5" customHeight="1" x14ac:dyDescent="0.35">
      <c r="B16" s="30" t="s">
        <v>185</v>
      </c>
      <c r="C16" s="31">
        <f t="shared" si="0"/>
        <v>0.10564793880871383</v>
      </c>
      <c r="D16" s="30" t="s">
        <v>176</v>
      </c>
      <c r="E16" s="32">
        <v>1</v>
      </c>
      <c r="F16" s="33" t="s">
        <v>186</v>
      </c>
      <c r="G16" s="32">
        <v>9.4654000000000007</v>
      </c>
      <c r="H16" s="33" t="s">
        <v>187</v>
      </c>
    </row>
    <row r="17" spans="2:8" ht="22.5" customHeight="1" x14ac:dyDescent="0.35">
      <c r="B17" s="30" t="s">
        <v>188</v>
      </c>
      <c r="C17" s="31">
        <f t="shared" si="0"/>
        <v>0.13669064748201437</v>
      </c>
      <c r="D17" s="30" t="s">
        <v>176</v>
      </c>
      <c r="E17" s="32">
        <v>0.95</v>
      </c>
      <c r="F17" s="33" t="s">
        <v>189</v>
      </c>
      <c r="G17" s="32">
        <v>6.95</v>
      </c>
      <c r="H17" s="33" t="s">
        <v>190</v>
      </c>
    </row>
    <row r="18" spans="2:8" ht="22.5" customHeight="1" x14ac:dyDescent="0.35">
      <c r="B18" s="30" t="s">
        <v>191</v>
      </c>
      <c r="C18" s="31">
        <f t="shared" si="0"/>
        <v>0.19668737060041408</v>
      </c>
      <c r="D18" s="30" t="s">
        <v>176</v>
      </c>
      <c r="E18" s="32">
        <v>1.9</v>
      </c>
      <c r="F18" s="33" t="s">
        <v>189</v>
      </c>
      <c r="G18" s="32">
        <v>9.66</v>
      </c>
      <c r="H18" s="33" t="s">
        <v>190</v>
      </c>
    </row>
    <row r="19" spans="2:8" ht="22.5" customHeight="1" x14ac:dyDescent="0.35">
      <c r="B19" s="30" t="s">
        <v>89</v>
      </c>
      <c r="C19" s="31">
        <f t="shared" si="0"/>
        <v>7.4285714285714288E-2</v>
      </c>
      <c r="D19" s="30" t="s">
        <v>176</v>
      </c>
      <c r="E19" s="32">
        <v>260</v>
      </c>
      <c r="F19" s="33" t="s">
        <v>182</v>
      </c>
      <c r="G19" s="32">
        <v>3500</v>
      </c>
      <c r="H19" s="33" t="s">
        <v>192</v>
      </c>
    </row>
    <row r="20" spans="2:8" ht="22.5" customHeight="1" x14ac:dyDescent="0.35">
      <c r="B20" s="30" t="s">
        <v>193</v>
      </c>
      <c r="C20" s="31">
        <v>0.21</v>
      </c>
      <c r="D20" s="30" t="s">
        <v>176</v>
      </c>
      <c r="E20" s="34">
        <v>0.21</v>
      </c>
      <c r="F20" s="33" t="s">
        <v>176</v>
      </c>
      <c r="G20" s="34" t="s">
        <v>177</v>
      </c>
      <c r="H20" s="33" t="s">
        <v>177</v>
      </c>
    </row>
    <row r="22" spans="2:8" ht="22.5" customHeight="1" x14ac:dyDescent="0.35">
      <c r="B22" s="78" t="s">
        <v>194</v>
      </c>
      <c r="C22" s="78"/>
      <c r="D22" s="78"/>
    </row>
    <row r="23" spans="2:8" ht="22.5" customHeight="1" x14ac:dyDescent="0.35">
      <c r="B23" s="35" t="s">
        <v>172</v>
      </c>
      <c r="C23" s="79" t="s">
        <v>195</v>
      </c>
      <c r="D23" s="80"/>
    </row>
    <row r="24" spans="2:8" ht="22.5" customHeight="1" x14ac:dyDescent="0.35">
      <c r="B24" s="36" t="s">
        <v>196</v>
      </c>
      <c r="C24" s="37">
        <v>0.20094999999999999</v>
      </c>
      <c r="D24" s="36" t="s">
        <v>197</v>
      </c>
    </row>
    <row r="25" spans="2:8" ht="22.5" customHeight="1" x14ac:dyDescent="0.35">
      <c r="B25" s="36" t="s">
        <v>88</v>
      </c>
      <c r="C25" s="37">
        <v>0.39828000000000002</v>
      </c>
      <c r="D25" s="36" t="s">
        <v>197</v>
      </c>
    </row>
  </sheetData>
  <sheetProtection algorithmName="SHA-512" hashValue="Ew/DV4JG7P4Tl3rwI36Wjf6WalwWiFLv4rcsoFqss3ugyTbRkDtF4Y+eagBY516Mm+x+ioh+w+zMoksJyA9ygg==" saltValue="7tAnxQ3q7Hxyo/e+cPp5HQ==" spinCount="100000" sheet="1" objects="1" scenarios="1" selectLockedCells="1" selectUnlockedCells="1"/>
  <mergeCells count="7">
    <mergeCell ref="B22:D22"/>
    <mergeCell ref="C23:D23"/>
    <mergeCell ref="B2:D2"/>
    <mergeCell ref="B10:H10"/>
    <mergeCell ref="C11:D11"/>
    <mergeCell ref="E11:F11"/>
    <mergeCell ref="G11:H11"/>
  </mergeCells>
  <pageMargins left="0.7" right="0.7" top="0.75" bottom="0.75" header="0.3" footer="0.3"/>
  <pageSetup paperSize="9" orientation="portrait" horizontalDpi="4294967294" verticalDpi="4294967294" r:id="rId1"/>
  <legacy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519ac703-dfe5-4501-b018-fd78a5369b6b">
      <Terms xmlns="http://schemas.microsoft.com/office/infopath/2007/PartnerControls"/>
    </lcf76f155ced4ddcb4097134ff3c332f>
    <TaxCatchAll xmlns="ac94b3b2-e0c5-48d0-b9b2-488c4b5bf209" xsi:nil="true"/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F040BDE4CFD14141A93DF19BAD96B63A" ma:contentTypeVersion="17" ma:contentTypeDescription="Create a new document." ma:contentTypeScope="" ma:versionID="0e89bd39042585f5caff86f36718187a">
  <xsd:schema xmlns:xsd="http://www.w3.org/2001/XMLSchema" xmlns:xs="http://www.w3.org/2001/XMLSchema" xmlns:p="http://schemas.microsoft.com/office/2006/metadata/properties" xmlns:ns2="519ac703-dfe5-4501-b018-fd78a5369b6b" xmlns:ns3="ac94b3b2-e0c5-48d0-b9b2-488c4b5bf209" targetNamespace="http://schemas.microsoft.com/office/2006/metadata/properties" ma:root="true" ma:fieldsID="196f3adcee1dd62f053e793a304abebe" ns2:_="" ns3:_="">
    <xsd:import namespace="519ac703-dfe5-4501-b018-fd78a5369b6b"/>
    <xsd:import namespace="ac94b3b2-e0c5-48d0-b9b2-488c4b5bf209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ObjectDetectorVersions" minOccurs="0"/>
                <xsd:element ref="ns2:MediaServiceSearchProperties" minOccurs="0"/>
                <xsd:element ref="ns2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19ac703-dfe5-4501-b018-fd78a5369b6b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5" nillable="true" ma:taxonomy="true" ma:internalName="lcf76f155ced4ddcb4097134ff3c332f" ma:taxonomyFieldName="MediaServiceImageTags" ma:displayName="Image Tags" ma:readOnly="false" ma:fieldId="{5cf76f15-5ced-4ddc-b409-7134ff3c332f}" ma:taxonomyMulti="true" ma:sspId="81a6662c-16b3-437a-8923-55b9474192d6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7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8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9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bjectDetectorVersions" ma:index="2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c94b3b2-e0c5-48d0-b9b2-488c4b5bf209" elementFormDefault="qualified">
    <xsd:import namespace="http://schemas.microsoft.com/office/2006/documentManagement/types"/>
    <xsd:import namespace="http://schemas.microsoft.com/office/infopath/2007/PartnerControls"/>
    <xsd:element name="SharedWithUsers" ma:index="12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3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16" nillable="true" ma:displayName="Taxonomy Catch All Column" ma:hidden="true" ma:list="{0396355a-078f-414e-97dd-fb6e2415acf2}" ma:internalName="TaxCatchAll" ma:showField="CatchAllData" ma:web="ac94b3b2-e0c5-48d0-b9b2-488c4b5bf209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059EDB03-93B5-45CB-B12D-BC1F20CAC392}">
  <ds:schemaRefs>
    <ds:schemaRef ds:uri="http://schemas.microsoft.com/office/2006/metadata/properties"/>
    <ds:schemaRef ds:uri="http://schemas.microsoft.com/office/infopath/2007/PartnerControls"/>
    <ds:schemaRef ds:uri="519ac703-dfe5-4501-b018-fd78a5369b6b"/>
    <ds:schemaRef ds:uri="ac94b3b2-e0c5-48d0-b9b2-488c4b5bf209"/>
  </ds:schemaRefs>
</ds:datastoreItem>
</file>

<file path=customXml/itemProps2.xml><?xml version="1.0" encoding="utf-8"?>
<ds:datastoreItem xmlns:ds="http://schemas.openxmlformats.org/officeDocument/2006/customXml" ds:itemID="{0D36191A-0BD4-4E17-9F16-1883028C268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519ac703-dfe5-4501-b018-fd78a5369b6b"/>
    <ds:schemaRef ds:uri="ac94b3b2-e0c5-48d0-b9b2-488c4b5bf209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78D3361D-395D-469B-ADB7-4EF93C2C93C0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Kaišiadorys</vt:lpstr>
      <vt:lpstr>DATA</vt:lpstr>
    </vt:vector>
  </TitlesOfParts>
  <Manager/>
  <Company>University College Dublin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Petar Tasić</dc:creator>
  <cp:keywords/>
  <dc:description/>
  <cp:lastModifiedBy>Ludmila Sadlonova</cp:lastModifiedBy>
  <cp:revision/>
  <dcterms:created xsi:type="dcterms:W3CDTF">2015-08-04T20:34:47Z</dcterms:created>
  <dcterms:modified xsi:type="dcterms:W3CDTF">2026-02-09T19:21:49Z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0x010100F040BDE4CFD14141A93DF19BAD96B63A</vt:lpwstr>
  </property>
  <property fmtid="{D5CDD505-2E9C-101B-9397-08002B2CF9AE}" pid="3" name="MediaServiceImageTags">
    <vt:lpwstr/>
  </property>
</Properties>
</file>