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sadlonova\Downloads\"/>
    </mc:Choice>
  </mc:AlternateContent>
  <xr:revisionPtr revIDLastSave="0" documentId="13_ncr:1_{43C9417A-F5AB-4AC2-9B26-EC75264A773D}" xr6:coauthVersionLast="47" xr6:coauthVersionMax="47" xr10:uidLastSave="{00000000-0000-0000-0000-000000000000}"/>
  <bookViews>
    <workbookView xWindow="-110" yWindow="-110" windowWidth="19420" windowHeight="11500" activeTab="1" xr2:uid="{6EB6E0FE-2935-4936-B23D-8B8F875861C2}"/>
  </bookViews>
  <sheets>
    <sheet name="Elektrenai" sheetId="37" r:id="rId1"/>
    <sheet name="DATA" sheetId="36" r:id="rId2"/>
  </sheets>
  <definedNames>
    <definedName name="_xlnm._FilterDatabase" localSheetId="0" hidden="1">Elektrenai!$Q$1:$Q$146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5" i="37" l="1"/>
  <c r="BK6" i="37"/>
  <c r="BK7" i="37"/>
  <c r="BK8" i="37"/>
  <c r="BK9" i="37"/>
  <c r="BK10" i="37"/>
  <c r="BK11" i="37"/>
  <c r="BK12" i="37"/>
  <c r="BK13" i="37"/>
  <c r="BK14" i="37"/>
  <c r="BK15" i="37"/>
  <c r="BK16" i="37"/>
  <c r="BK17" i="37"/>
  <c r="BK18" i="37"/>
  <c r="BK19" i="37"/>
  <c r="BK20" i="37"/>
  <c r="BK21" i="37"/>
  <c r="BK22" i="37"/>
  <c r="BK23" i="37"/>
  <c r="BK24" i="37"/>
  <c r="BK25" i="37"/>
  <c r="BK26" i="37"/>
  <c r="BK27" i="37"/>
  <c r="BK28" i="37"/>
  <c r="BK29" i="37"/>
  <c r="BK30" i="37"/>
  <c r="BK31" i="37"/>
  <c r="BK32" i="37"/>
  <c r="BK33" i="37"/>
  <c r="BK34" i="37"/>
  <c r="BK35" i="37"/>
  <c r="BK36" i="37"/>
  <c r="BK37" i="37"/>
  <c r="BK38" i="37"/>
  <c r="BK39" i="37"/>
  <c r="BK40" i="37"/>
  <c r="BK41" i="37"/>
  <c r="BK42" i="37"/>
  <c r="BK43" i="37"/>
  <c r="BK44" i="37"/>
  <c r="BK45" i="37"/>
  <c r="BK46" i="37"/>
  <c r="BK47" i="37"/>
  <c r="BK48" i="37"/>
  <c r="BK49" i="37"/>
  <c r="BK50" i="37"/>
  <c r="BK51" i="37"/>
  <c r="BK52" i="37"/>
  <c r="BK53" i="37"/>
  <c r="BK54" i="37"/>
  <c r="BK55" i="37"/>
  <c r="BK56" i="37"/>
  <c r="BK57" i="37"/>
  <c r="BK58" i="37"/>
  <c r="BK59" i="37"/>
  <c r="BK60" i="37"/>
  <c r="BK61" i="37"/>
  <c r="BK62" i="37"/>
  <c r="BK63" i="37"/>
  <c r="BK64" i="37"/>
  <c r="BK65" i="37"/>
  <c r="BK66" i="37"/>
  <c r="BK67" i="37"/>
  <c r="BK68" i="37"/>
  <c r="BK69" i="37"/>
  <c r="BK70" i="37"/>
  <c r="BK71" i="37"/>
  <c r="BK72" i="37"/>
  <c r="BK73" i="37"/>
  <c r="BK74" i="37"/>
  <c r="BK75" i="37"/>
  <c r="BK76" i="37"/>
  <c r="BK77" i="37"/>
  <c r="BK78" i="37"/>
  <c r="BK79" i="37"/>
  <c r="BK80" i="37"/>
  <c r="BK81" i="37"/>
  <c r="BK82" i="37"/>
  <c r="BK83" i="37"/>
  <c r="BK84" i="37"/>
  <c r="BK85" i="37"/>
  <c r="BK86" i="37"/>
  <c r="BK87" i="37"/>
  <c r="BK88" i="37"/>
  <c r="BK89" i="37"/>
  <c r="BK90" i="37"/>
  <c r="BK91" i="37"/>
  <c r="BK92" i="37"/>
  <c r="BK93" i="37"/>
  <c r="BK94" i="37"/>
  <c r="BK95" i="37"/>
  <c r="BK96" i="37"/>
  <c r="BK97" i="37"/>
  <c r="BK98" i="37"/>
  <c r="BK99" i="37"/>
  <c r="BK100" i="37"/>
  <c r="BK101" i="37"/>
  <c r="BK102" i="37"/>
  <c r="BK103" i="37"/>
  <c r="BK104" i="37"/>
  <c r="BK105" i="37"/>
  <c r="BK106" i="37"/>
  <c r="BK107" i="37"/>
  <c r="BK108" i="37"/>
  <c r="BK109" i="37"/>
  <c r="BK110" i="37"/>
  <c r="BK111" i="37"/>
  <c r="BK112" i="37"/>
  <c r="BK113" i="37"/>
  <c r="BK114" i="37"/>
  <c r="BK115" i="37"/>
  <c r="BK116" i="37"/>
  <c r="BK117" i="37"/>
  <c r="BK118" i="37"/>
  <c r="BK119" i="37"/>
  <c r="BK120" i="37"/>
  <c r="BK121" i="37"/>
  <c r="BK122" i="37"/>
  <c r="BK123" i="37"/>
  <c r="BK124" i="37"/>
  <c r="BK125" i="37"/>
  <c r="BK126" i="37"/>
  <c r="BK127" i="37"/>
  <c r="BK128" i="37"/>
  <c r="BK129" i="37"/>
  <c r="BK130" i="37"/>
  <c r="BK131" i="37"/>
  <c r="BK132" i="37"/>
  <c r="BK133" i="37"/>
  <c r="BK134" i="37"/>
  <c r="BK135" i="37"/>
  <c r="BK136" i="37"/>
  <c r="BK137" i="37"/>
  <c r="BK138" i="37"/>
  <c r="BK139" i="37"/>
  <c r="BK140" i="37"/>
  <c r="BK141" i="37"/>
  <c r="BK142" i="37"/>
  <c r="BK143" i="37"/>
  <c r="BK144" i="37"/>
  <c r="BK145" i="37"/>
  <c r="BK146" i="37"/>
  <c r="BK4" i="37"/>
  <c r="BL5" i="37"/>
  <c r="BL6" i="37"/>
  <c r="BL7" i="37"/>
  <c r="BL8" i="37"/>
  <c r="BL9" i="37"/>
  <c r="BL10" i="37"/>
  <c r="BL11" i="37"/>
  <c r="BL12" i="37"/>
  <c r="BL13" i="37"/>
  <c r="BL14" i="37"/>
  <c r="BL15" i="37"/>
  <c r="BL16" i="37"/>
  <c r="BL17" i="37"/>
  <c r="BL18" i="37"/>
  <c r="BL19" i="37"/>
  <c r="BL20" i="37"/>
  <c r="BL21" i="37"/>
  <c r="BL22" i="37"/>
  <c r="BL23" i="37"/>
  <c r="BL24" i="37"/>
  <c r="BL25" i="37"/>
  <c r="BL26" i="37"/>
  <c r="BL27" i="37"/>
  <c r="BL28" i="37"/>
  <c r="BL29" i="37"/>
  <c r="BL30" i="37"/>
  <c r="BL31" i="37"/>
  <c r="BL32" i="37"/>
  <c r="BL33" i="37"/>
  <c r="BL34" i="37"/>
  <c r="BL35" i="37"/>
  <c r="BL36" i="37"/>
  <c r="BL37" i="37"/>
  <c r="BL38" i="37"/>
  <c r="BL39" i="37"/>
  <c r="BL40" i="37"/>
  <c r="BL41" i="37"/>
  <c r="BL42" i="37"/>
  <c r="BL43" i="37"/>
  <c r="BL44" i="37"/>
  <c r="BL45" i="37"/>
  <c r="BL46" i="37"/>
  <c r="BL47" i="37"/>
  <c r="BL48" i="37"/>
  <c r="BL49" i="37"/>
  <c r="BL50" i="37"/>
  <c r="BL51" i="37"/>
  <c r="BL52" i="37"/>
  <c r="BL53" i="37"/>
  <c r="BL54" i="37"/>
  <c r="BL55" i="37"/>
  <c r="BL56" i="37"/>
  <c r="BL57" i="37"/>
  <c r="BL58" i="37"/>
  <c r="BL59" i="37"/>
  <c r="BL60" i="37"/>
  <c r="BL61" i="37"/>
  <c r="BL62" i="37"/>
  <c r="BL63" i="37"/>
  <c r="BL64" i="37"/>
  <c r="BL65" i="37"/>
  <c r="BL66" i="37"/>
  <c r="BL67" i="37"/>
  <c r="BL68" i="37"/>
  <c r="BL69" i="37"/>
  <c r="BL70" i="37"/>
  <c r="BL71" i="37"/>
  <c r="BL72" i="37"/>
  <c r="BL73" i="37"/>
  <c r="BL74" i="37"/>
  <c r="BL75" i="37"/>
  <c r="BL76" i="37"/>
  <c r="BL77" i="37"/>
  <c r="BL78" i="37"/>
  <c r="BL79" i="37"/>
  <c r="BL80" i="37"/>
  <c r="BL81" i="37"/>
  <c r="BL82" i="37"/>
  <c r="BL83" i="37"/>
  <c r="BL84" i="37"/>
  <c r="BL85" i="37"/>
  <c r="BL86" i="37"/>
  <c r="BL87" i="37"/>
  <c r="BL88" i="37"/>
  <c r="BL89" i="37"/>
  <c r="BL90" i="37"/>
  <c r="BL91" i="37"/>
  <c r="BL92" i="37"/>
  <c r="BL93" i="37"/>
  <c r="BL94" i="37"/>
  <c r="BL95" i="37"/>
  <c r="BL96" i="37"/>
  <c r="BL97" i="37"/>
  <c r="BL98" i="37"/>
  <c r="BL99" i="37"/>
  <c r="BL100" i="37"/>
  <c r="BL101" i="37"/>
  <c r="BL102" i="37"/>
  <c r="BL103" i="37"/>
  <c r="BL104" i="37"/>
  <c r="BL105" i="37"/>
  <c r="BL106" i="37"/>
  <c r="BL107" i="37"/>
  <c r="BL108" i="37"/>
  <c r="BL109" i="37"/>
  <c r="BL110" i="37"/>
  <c r="BL111" i="37"/>
  <c r="BL112" i="37"/>
  <c r="BL113" i="37"/>
  <c r="BL114" i="37"/>
  <c r="BL115" i="37"/>
  <c r="BL116" i="37"/>
  <c r="BL117" i="37"/>
  <c r="BL118" i="37"/>
  <c r="BL119" i="37"/>
  <c r="BL120" i="37"/>
  <c r="BL121" i="37"/>
  <c r="BL122" i="37"/>
  <c r="BL123" i="37"/>
  <c r="BL124" i="37"/>
  <c r="BL125" i="37"/>
  <c r="BL126" i="37"/>
  <c r="BL127" i="37"/>
  <c r="BL128" i="37"/>
  <c r="BL129" i="37"/>
  <c r="BL130" i="37"/>
  <c r="BL131" i="37"/>
  <c r="BL132" i="37"/>
  <c r="BL133" i="37"/>
  <c r="BL134" i="37"/>
  <c r="BL135" i="37"/>
  <c r="BL136" i="37"/>
  <c r="BL137" i="37"/>
  <c r="BL138" i="37"/>
  <c r="BL139" i="37"/>
  <c r="BL140" i="37"/>
  <c r="BL141" i="37"/>
  <c r="BL142" i="37"/>
  <c r="BL143" i="37"/>
  <c r="BL144" i="37"/>
  <c r="BL145" i="37"/>
  <c r="BL146" i="37"/>
  <c r="BL4" i="37"/>
  <c r="BI11" i="37"/>
  <c r="BN11" i="37" s="1"/>
  <c r="BI12" i="37"/>
  <c r="BN12" i="37" s="1"/>
  <c r="BI13" i="37"/>
  <c r="BN13" i="37" s="1"/>
  <c r="BI14" i="37"/>
  <c r="BN14" i="37" s="1"/>
  <c r="BI15" i="37"/>
  <c r="BN15" i="37" s="1"/>
  <c r="BI16" i="37"/>
  <c r="BN16" i="37" s="1"/>
  <c r="BI17" i="37"/>
  <c r="BN17" i="37" s="1"/>
  <c r="BI18" i="37"/>
  <c r="BN18" i="37" s="1"/>
  <c r="BI19" i="37"/>
  <c r="BN19" i="37" s="1"/>
  <c r="BI20" i="37"/>
  <c r="BN20" i="37" s="1"/>
  <c r="BI21" i="37"/>
  <c r="BN21" i="37" s="1"/>
  <c r="BI22" i="37"/>
  <c r="BN22" i="37" s="1"/>
  <c r="BI23" i="37"/>
  <c r="BN23" i="37" s="1"/>
  <c r="BI24" i="37"/>
  <c r="BN24" i="37" s="1"/>
  <c r="BI25" i="37"/>
  <c r="BN25" i="37" s="1"/>
  <c r="BI26" i="37"/>
  <c r="BN26" i="37" s="1"/>
  <c r="BI27" i="37"/>
  <c r="BN27" i="37" s="1"/>
  <c r="BI28" i="37"/>
  <c r="BN28" i="37" s="1"/>
  <c r="BI29" i="37"/>
  <c r="BN29" i="37" s="1"/>
  <c r="BI30" i="37"/>
  <c r="BN30" i="37" s="1"/>
  <c r="BI31" i="37"/>
  <c r="BN31" i="37" s="1"/>
  <c r="BI32" i="37"/>
  <c r="BN32" i="37" s="1"/>
  <c r="BI33" i="37"/>
  <c r="BN33" i="37" s="1"/>
  <c r="BI34" i="37"/>
  <c r="BN34" i="37" s="1"/>
  <c r="BI35" i="37"/>
  <c r="BN35" i="37" s="1"/>
  <c r="BI36" i="37"/>
  <c r="BN36" i="37" s="1"/>
  <c r="BI37" i="37"/>
  <c r="BN37" i="37" s="1"/>
  <c r="BI38" i="37"/>
  <c r="BN38" i="37" s="1"/>
  <c r="BI39" i="37"/>
  <c r="BN39" i="37" s="1"/>
  <c r="BI40" i="37"/>
  <c r="BN40" i="37" s="1"/>
  <c r="BI41" i="37"/>
  <c r="BN41" i="37" s="1"/>
  <c r="BI42" i="37"/>
  <c r="BN42" i="37" s="1"/>
  <c r="BI43" i="37"/>
  <c r="BN43" i="37" s="1"/>
  <c r="BI44" i="37"/>
  <c r="BN44" i="37" s="1"/>
  <c r="BI45" i="37"/>
  <c r="BN45" i="37" s="1"/>
  <c r="BI46" i="37"/>
  <c r="BN46" i="37" s="1"/>
  <c r="BI47" i="37"/>
  <c r="BN47" i="37" s="1"/>
  <c r="BI48" i="37"/>
  <c r="BN48" i="37" s="1"/>
  <c r="BI49" i="37"/>
  <c r="BN49" i="37" s="1"/>
  <c r="BI50" i="37"/>
  <c r="BN50" i="37" s="1"/>
  <c r="BI51" i="37"/>
  <c r="BN51" i="37" s="1"/>
  <c r="BI52" i="37"/>
  <c r="BN52" i="37" s="1"/>
  <c r="BI53" i="37"/>
  <c r="BN53" i="37" s="1"/>
  <c r="BI54" i="37"/>
  <c r="BN54" i="37" s="1"/>
  <c r="BI55" i="37"/>
  <c r="BN55" i="37" s="1"/>
  <c r="BI56" i="37"/>
  <c r="BN56" i="37" s="1"/>
  <c r="BI57" i="37"/>
  <c r="BN57" i="37" s="1"/>
  <c r="BI58" i="37"/>
  <c r="BN58" i="37" s="1"/>
  <c r="BI59" i="37"/>
  <c r="BN59" i="37" s="1"/>
  <c r="BI60" i="37"/>
  <c r="BN60" i="37" s="1"/>
  <c r="BI61" i="37"/>
  <c r="BN61" i="37" s="1"/>
  <c r="BI62" i="37"/>
  <c r="BN62" i="37" s="1"/>
  <c r="BI63" i="37"/>
  <c r="BN63" i="37" s="1"/>
  <c r="BI64" i="37"/>
  <c r="BN64" i="37" s="1"/>
  <c r="BI65" i="37"/>
  <c r="BN65" i="37" s="1"/>
  <c r="BI66" i="37"/>
  <c r="BN66" i="37" s="1"/>
  <c r="BI67" i="37"/>
  <c r="BN67" i="37" s="1"/>
  <c r="BI68" i="37"/>
  <c r="BN68" i="37" s="1"/>
  <c r="BI69" i="37"/>
  <c r="BN69" i="37" s="1"/>
  <c r="BI70" i="37"/>
  <c r="BN70" i="37" s="1"/>
  <c r="BI71" i="37"/>
  <c r="BN71" i="37" s="1"/>
  <c r="BI72" i="37"/>
  <c r="BN72" i="37" s="1"/>
  <c r="BI73" i="37"/>
  <c r="BN73" i="37" s="1"/>
  <c r="BI74" i="37"/>
  <c r="BN74" i="37" s="1"/>
  <c r="BI75" i="37"/>
  <c r="BN75" i="37" s="1"/>
  <c r="BI76" i="37"/>
  <c r="BN76" i="37" s="1"/>
  <c r="BI77" i="37"/>
  <c r="BN77" i="37" s="1"/>
  <c r="BI78" i="37"/>
  <c r="BN78" i="37" s="1"/>
  <c r="BI79" i="37"/>
  <c r="BN79" i="37" s="1"/>
  <c r="BI80" i="37"/>
  <c r="BN80" i="37" s="1"/>
  <c r="BI81" i="37"/>
  <c r="BN81" i="37" s="1"/>
  <c r="BI82" i="37"/>
  <c r="BN82" i="37" s="1"/>
  <c r="BI83" i="37"/>
  <c r="BN83" i="37" s="1"/>
  <c r="BI84" i="37"/>
  <c r="BN84" i="37" s="1"/>
  <c r="BI85" i="37"/>
  <c r="BN85" i="37" s="1"/>
  <c r="BI86" i="37"/>
  <c r="BN86" i="37" s="1"/>
  <c r="BI87" i="37"/>
  <c r="BN87" i="37" s="1"/>
  <c r="BI88" i="37"/>
  <c r="BN88" i="37" s="1"/>
  <c r="BI89" i="37"/>
  <c r="BN89" i="37" s="1"/>
  <c r="BI90" i="37"/>
  <c r="BN90" i="37" s="1"/>
  <c r="BI91" i="37"/>
  <c r="BN91" i="37" s="1"/>
  <c r="BI92" i="37"/>
  <c r="BN92" i="37" s="1"/>
  <c r="BI93" i="37"/>
  <c r="BN93" i="37" s="1"/>
  <c r="BI94" i="37"/>
  <c r="BN94" i="37" s="1"/>
  <c r="BI95" i="37"/>
  <c r="BN95" i="37" s="1"/>
  <c r="BI96" i="37"/>
  <c r="BN96" i="37" s="1"/>
  <c r="BI97" i="37"/>
  <c r="BN97" i="37" s="1"/>
  <c r="BI98" i="37"/>
  <c r="BN98" i="37" s="1"/>
  <c r="BI99" i="37"/>
  <c r="BN99" i="37" s="1"/>
  <c r="BI100" i="37"/>
  <c r="BN100" i="37" s="1"/>
  <c r="BI101" i="37"/>
  <c r="BN101" i="37" s="1"/>
  <c r="BI102" i="37"/>
  <c r="BN102" i="37" s="1"/>
  <c r="BI103" i="37"/>
  <c r="BN103" i="37" s="1"/>
  <c r="BI104" i="37"/>
  <c r="BN104" i="37" s="1"/>
  <c r="BI105" i="37"/>
  <c r="BN105" i="37" s="1"/>
  <c r="BI106" i="37"/>
  <c r="BN106" i="37" s="1"/>
  <c r="BI107" i="37"/>
  <c r="BN107" i="37" s="1"/>
  <c r="BI108" i="37"/>
  <c r="BN108" i="37" s="1"/>
  <c r="BI109" i="37"/>
  <c r="BN109" i="37" s="1"/>
  <c r="BI110" i="37"/>
  <c r="BN110" i="37" s="1"/>
  <c r="BI111" i="37"/>
  <c r="BN111" i="37" s="1"/>
  <c r="BI112" i="37"/>
  <c r="BN112" i="37" s="1"/>
  <c r="BI113" i="37"/>
  <c r="BN113" i="37" s="1"/>
  <c r="BI114" i="37"/>
  <c r="BN114" i="37" s="1"/>
  <c r="BI115" i="37"/>
  <c r="BN115" i="37" s="1"/>
  <c r="BI116" i="37"/>
  <c r="BN116" i="37" s="1"/>
  <c r="BI117" i="37"/>
  <c r="BN117" i="37" s="1"/>
  <c r="BI118" i="37"/>
  <c r="BN118" i="37" s="1"/>
  <c r="BI119" i="37"/>
  <c r="BN119" i="37" s="1"/>
  <c r="BI120" i="37"/>
  <c r="BN120" i="37" s="1"/>
  <c r="BI121" i="37"/>
  <c r="BN121" i="37" s="1"/>
  <c r="BI122" i="37"/>
  <c r="BN122" i="37" s="1"/>
  <c r="BI123" i="37"/>
  <c r="BN123" i="37" s="1"/>
  <c r="BI124" i="37"/>
  <c r="BN124" i="37" s="1"/>
  <c r="BI125" i="37"/>
  <c r="BN125" i="37" s="1"/>
  <c r="BI126" i="37"/>
  <c r="BN126" i="37" s="1"/>
  <c r="BI127" i="37"/>
  <c r="BN127" i="37" s="1"/>
  <c r="BI128" i="37"/>
  <c r="BN128" i="37" s="1"/>
  <c r="BI129" i="37"/>
  <c r="BN129" i="37" s="1"/>
  <c r="BI130" i="37"/>
  <c r="BN130" i="37" s="1"/>
  <c r="BI131" i="37"/>
  <c r="BN131" i="37" s="1"/>
  <c r="BI132" i="37"/>
  <c r="BN132" i="37" s="1"/>
  <c r="BI133" i="37"/>
  <c r="BN133" i="37" s="1"/>
  <c r="BI134" i="37"/>
  <c r="BN134" i="37" s="1"/>
  <c r="BI135" i="37"/>
  <c r="BN135" i="37" s="1"/>
  <c r="BI136" i="37"/>
  <c r="BN136" i="37" s="1"/>
  <c r="BI137" i="37"/>
  <c r="BN137" i="37" s="1"/>
  <c r="BI138" i="37"/>
  <c r="BN138" i="37" s="1"/>
  <c r="BI139" i="37"/>
  <c r="BN139" i="37" s="1"/>
  <c r="BI140" i="37"/>
  <c r="BN140" i="37" s="1"/>
  <c r="BI141" i="37"/>
  <c r="BN141" i="37" s="1"/>
  <c r="BI142" i="37"/>
  <c r="BN142" i="37" s="1"/>
  <c r="BI143" i="37"/>
  <c r="BN143" i="37" s="1"/>
  <c r="BI144" i="37"/>
  <c r="BN144" i="37" s="1"/>
  <c r="BI145" i="37"/>
  <c r="BN145" i="37" s="1"/>
  <c r="BI146" i="37"/>
  <c r="BN146" i="37" s="1"/>
  <c r="BI5" i="37"/>
  <c r="BN5" i="37" s="1"/>
  <c r="BI6" i="37"/>
  <c r="BN6" i="37" s="1"/>
  <c r="BI7" i="37"/>
  <c r="BN7" i="37" s="1"/>
  <c r="BI8" i="37"/>
  <c r="BN8" i="37" s="1"/>
  <c r="BI9" i="37"/>
  <c r="BN9" i="37" s="1"/>
  <c r="BI10" i="37"/>
  <c r="BN10" i="37" s="1"/>
  <c r="BI4" i="37"/>
  <c r="BN4" i="37" s="1"/>
  <c r="BS146" i="37"/>
  <c r="BP146" i="37" s="1"/>
  <c r="BQ146" i="37"/>
  <c r="BE146" i="37"/>
  <c r="J146" i="37"/>
  <c r="E146" i="37"/>
  <c r="BS145" i="37"/>
  <c r="BP145" i="37" s="1"/>
  <c r="BR145" i="37" s="1"/>
  <c r="BQ145" i="37"/>
  <c r="BE145" i="37"/>
  <c r="J145" i="37"/>
  <c r="E145" i="37"/>
  <c r="BS144" i="37"/>
  <c r="BP144" i="37" s="1"/>
  <c r="BR144" i="37" s="1"/>
  <c r="BQ144" i="37"/>
  <c r="BE144" i="37"/>
  <c r="J144" i="37"/>
  <c r="E144" i="37"/>
  <c r="BS143" i="37"/>
  <c r="BP143" i="37" s="1"/>
  <c r="BQ143" i="37"/>
  <c r="BE143" i="37"/>
  <c r="J143" i="37"/>
  <c r="E143" i="37"/>
  <c r="BS142" i="37"/>
  <c r="BP142" i="37" s="1"/>
  <c r="BR142" i="37" s="1"/>
  <c r="BQ142" i="37"/>
  <c r="BE142" i="37"/>
  <c r="J142" i="37"/>
  <c r="E142" i="37"/>
  <c r="BS141" i="37"/>
  <c r="BP141" i="37" s="1"/>
  <c r="BQ141" i="37"/>
  <c r="BE141" i="37"/>
  <c r="J141" i="37"/>
  <c r="E141" i="37"/>
  <c r="BS140" i="37"/>
  <c r="BP140" i="37" s="1"/>
  <c r="BR140" i="37" s="1"/>
  <c r="BQ140" i="37"/>
  <c r="BE140" i="37"/>
  <c r="J140" i="37"/>
  <c r="E140" i="37"/>
  <c r="BS139" i="37"/>
  <c r="BP139" i="37" s="1"/>
  <c r="BR139" i="37" s="1"/>
  <c r="BQ139" i="37"/>
  <c r="BE139" i="37"/>
  <c r="J139" i="37"/>
  <c r="E139" i="37"/>
  <c r="BS138" i="37"/>
  <c r="BP138" i="37" s="1"/>
  <c r="BR138" i="37" s="1"/>
  <c r="BQ138" i="37"/>
  <c r="BE138" i="37"/>
  <c r="J138" i="37"/>
  <c r="E138" i="37"/>
  <c r="BS137" i="37"/>
  <c r="BP137" i="37" s="1"/>
  <c r="BR137" i="37" s="1"/>
  <c r="BQ137" i="37"/>
  <c r="BE137" i="37"/>
  <c r="J137" i="37"/>
  <c r="E137" i="37"/>
  <c r="BS136" i="37"/>
  <c r="BP136" i="37" s="1"/>
  <c r="BR136" i="37" s="1"/>
  <c r="BQ136" i="37"/>
  <c r="BE136" i="37"/>
  <c r="J136" i="37"/>
  <c r="E136" i="37"/>
  <c r="BS135" i="37"/>
  <c r="BP135" i="37" s="1"/>
  <c r="BR135" i="37" s="1"/>
  <c r="BQ135" i="37"/>
  <c r="BE135" i="37"/>
  <c r="J135" i="37"/>
  <c r="E135" i="37"/>
  <c r="BS134" i="37"/>
  <c r="BP134" i="37" s="1"/>
  <c r="BR134" i="37" s="1"/>
  <c r="BQ134" i="37"/>
  <c r="BE134" i="37"/>
  <c r="J134" i="37"/>
  <c r="E134" i="37"/>
  <c r="BS133" i="37"/>
  <c r="BP133" i="37" s="1"/>
  <c r="BR133" i="37" s="1"/>
  <c r="BQ133" i="37"/>
  <c r="BE133" i="37"/>
  <c r="J133" i="37"/>
  <c r="E133" i="37"/>
  <c r="BS132" i="37"/>
  <c r="BP132" i="37" s="1"/>
  <c r="BQ132" i="37"/>
  <c r="BE132" i="37"/>
  <c r="J132" i="37"/>
  <c r="E132" i="37"/>
  <c r="BS131" i="37"/>
  <c r="BP131" i="37" s="1"/>
  <c r="BR131" i="37" s="1"/>
  <c r="BQ131" i="37"/>
  <c r="BE131" i="37"/>
  <c r="J131" i="37"/>
  <c r="E131" i="37"/>
  <c r="BS130" i="37"/>
  <c r="BP130" i="37" s="1"/>
  <c r="BR130" i="37" s="1"/>
  <c r="BQ130" i="37"/>
  <c r="BE130" i="37"/>
  <c r="J130" i="37"/>
  <c r="E130" i="37"/>
  <c r="BS129" i="37"/>
  <c r="BP129" i="37" s="1"/>
  <c r="BR129" i="37" s="1"/>
  <c r="BQ129" i="37"/>
  <c r="BE129" i="37"/>
  <c r="J129" i="37"/>
  <c r="E129" i="37"/>
  <c r="BS128" i="37"/>
  <c r="BP128" i="37" s="1"/>
  <c r="BR128" i="37" s="1"/>
  <c r="BQ128" i="37"/>
  <c r="BE128" i="37"/>
  <c r="J128" i="37"/>
  <c r="E128" i="37"/>
  <c r="BS127" i="37"/>
  <c r="BP127" i="37" s="1"/>
  <c r="BR127" i="37" s="1"/>
  <c r="BQ127" i="37"/>
  <c r="BE127" i="37"/>
  <c r="J127" i="37"/>
  <c r="E127" i="37"/>
  <c r="BS126" i="37"/>
  <c r="BP126" i="37" s="1"/>
  <c r="BR126" i="37" s="1"/>
  <c r="BQ126" i="37"/>
  <c r="BE126" i="37"/>
  <c r="J126" i="37"/>
  <c r="E126" i="37"/>
  <c r="BS125" i="37"/>
  <c r="BP125" i="37" s="1"/>
  <c r="BQ125" i="37"/>
  <c r="BE125" i="37"/>
  <c r="J125" i="37"/>
  <c r="E125" i="37"/>
  <c r="BS124" i="37"/>
  <c r="BP124" i="37" s="1"/>
  <c r="BQ124" i="37"/>
  <c r="BE124" i="37"/>
  <c r="J124" i="37"/>
  <c r="E124" i="37"/>
  <c r="BS123" i="37"/>
  <c r="BP123" i="37" s="1"/>
  <c r="BQ123" i="37"/>
  <c r="BE123" i="37"/>
  <c r="J123" i="37"/>
  <c r="E123" i="37"/>
  <c r="BS122" i="37"/>
  <c r="BP122" i="37" s="1"/>
  <c r="BQ122" i="37"/>
  <c r="BE122" i="37"/>
  <c r="J122" i="37"/>
  <c r="E122" i="37"/>
  <c r="BS121" i="37"/>
  <c r="BP121" i="37" s="1"/>
  <c r="BQ121" i="37"/>
  <c r="BE121" i="37"/>
  <c r="J121" i="37"/>
  <c r="E121" i="37"/>
  <c r="BS120" i="37"/>
  <c r="BP120" i="37" s="1"/>
  <c r="BR120" i="37" s="1"/>
  <c r="BQ120" i="37"/>
  <c r="BE120" i="37"/>
  <c r="J120" i="37"/>
  <c r="E120" i="37"/>
  <c r="BS119" i="37"/>
  <c r="BP119" i="37" s="1"/>
  <c r="BR119" i="37" s="1"/>
  <c r="BQ119" i="37"/>
  <c r="BE119" i="37"/>
  <c r="J119" i="37"/>
  <c r="E119" i="37"/>
  <c r="BS118" i="37"/>
  <c r="BP118" i="37" s="1"/>
  <c r="BR118" i="37" s="1"/>
  <c r="BQ118" i="37"/>
  <c r="BE118" i="37"/>
  <c r="J118" i="37"/>
  <c r="E118" i="37"/>
  <c r="BS117" i="37"/>
  <c r="BP117" i="37" s="1"/>
  <c r="BQ117" i="37"/>
  <c r="BE117" i="37"/>
  <c r="J117" i="37"/>
  <c r="E117" i="37"/>
  <c r="BS116" i="37"/>
  <c r="BP116" i="37" s="1"/>
  <c r="BR116" i="37" s="1"/>
  <c r="BQ116" i="37"/>
  <c r="BE116" i="37"/>
  <c r="J116" i="37"/>
  <c r="E116" i="37"/>
  <c r="BS115" i="37"/>
  <c r="BP115" i="37" s="1"/>
  <c r="BR115" i="37" s="1"/>
  <c r="BQ115" i="37"/>
  <c r="BE115" i="37"/>
  <c r="J115" i="37"/>
  <c r="E115" i="37"/>
  <c r="BS114" i="37"/>
  <c r="BP114" i="37" s="1"/>
  <c r="BQ114" i="37"/>
  <c r="BE114" i="37"/>
  <c r="J114" i="37"/>
  <c r="E114" i="37"/>
  <c r="BS113" i="37"/>
  <c r="BP113" i="37" s="1"/>
  <c r="BR113" i="37" s="1"/>
  <c r="BQ113" i="37"/>
  <c r="BE113" i="37"/>
  <c r="J113" i="37"/>
  <c r="E113" i="37"/>
  <c r="BS112" i="37"/>
  <c r="BP112" i="37" s="1"/>
  <c r="BR112" i="37" s="1"/>
  <c r="BQ112" i="37"/>
  <c r="BE112" i="37"/>
  <c r="J112" i="37"/>
  <c r="E112" i="37"/>
  <c r="BS111" i="37"/>
  <c r="BP111" i="37" s="1"/>
  <c r="BR111" i="37" s="1"/>
  <c r="BQ111" i="37"/>
  <c r="BE111" i="37"/>
  <c r="J111" i="37"/>
  <c r="E111" i="37"/>
  <c r="BS110" i="37"/>
  <c r="BP110" i="37" s="1"/>
  <c r="BR110" i="37" s="1"/>
  <c r="BQ110" i="37"/>
  <c r="BE110" i="37"/>
  <c r="J110" i="37"/>
  <c r="E110" i="37"/>
  <c r="BS109" i="37"/>
  <c r="BP109" i="37" s="1"/>
  <c r="BR109" i="37" s="1"/>
  <c r="BQ109" i="37"/>
  <c r="BE109" i="37"/>
  <c r="J109" i="37"/>
  <c r="E109" i="37"/>
  <c r="BS108" i="37"/>
  <c r="BP108" i="37" s="1"/>
  <c r="BR108" i="37" s="1"/>
  <c r="BQ108" i="37"/>
  <c r="BE108" i="37"/>
  <c r="J108" i="37"/>
  <c r="E108" i="37"/>
  <c r="BS107" i="37"/>
  <c r="BP107" i="37" s="1"/>
  <c r="BR107" i="37" s="1"/>
  <c r="BQ107" i="37"/>
  <c r="BE107" i="37"/>
  <c r="J107" i="37"/>
  <c r="E107" i="37"/>
  <c r="BS106" i="37"/>
  <c r="BP106" i="37" s="1"/>
  <c r="BR106" i="37" s="1"/>
  <c r="BQ106" i="37"/>
  <c r="BE106" i="37"/>
  <c r="J106" i="37"/>
  <c r="E106" i="37"/>
  <c r="BS105" i="37"/>
  <c r="BP105" i="37" s="1"/>
  <c r="BR105" i="37" s="1"/>
  <c r="BQ105" i="37"/>
  <c r="BE105" i="37"/>
  <c r="J105" i="37"/>
  <c r="E105" i="37"/>
  <c r="BS104" i="37"/>
  <c r="BP104" i="37" s="1"/>
  <c r="BR104" i="37" s="1"/>
  <c r="BQ104" i="37"/>
  <c r="BE104" i="37"/>
  <c r="J104" i="37"/>
  <c r="E104" i="37"/>
  <c r="BS103" i="37"/>
  <c r="BP103" i="37" s="1"/>
  <c r="BR103" i="37" s="1"/>
  <c r="BQ103" i="37"/>
  <c r="BE103" i="37"/>
  <c r="J103" i="37"/>
  <c r="E103" i="37"/>
  <c r="BS102" i="37"/>
  <c r="BP102" i="37" s="1"/>
  <c r="BR102" i="37" s="1"/>
  <c r="BQ102" i="37"/>
  <c r="BE102" i="37"/>
  <c r="J102" i="37"/>
  <c r="E102" i="37"/>
  <c r="BS101" i="37"/>
  <c r="BP101" i="37" s="1"/>
  <c r="BR101" i="37" s="1"/>
  <c r="BQ101" i="37"/>
  <c r="BE101" i="37"/>
  <c r="J101" i="37"/>
  <c r="E101" i="37"/>
  <c r="BS100" i="37"/>
  <c r="BP100" i="37" s="1"/>
  <c r="BR100" i="37" s="1"/>
  <c r="BQ100" i="37"/>
  <c r="BE100" i="37"/>
  <c r="J100" i="37"/>
  <c r="E100" i="37"/>
  <c r="BS99" i="37"/>
  <c r="BP99" i="37" s="1"/>
  <c r="BR99" i="37" s="1"/>
  <c r="BQ99" i="37"/>
  <c r="BE99" i="37"/>
  <c r="J99" i="37"/>
  <c r="E99" i="37"/>
  <c r="BS98" i="37"/>
  <c r="BP98" i="37" s="1"/>
  <c r="BQ98" i="37"/>
  <c r="BE98" i="37"/>
  <c r="J98" i="37"/>
  <c r="E98" i="37"/>
  <c r="BS97" i="37"/>
  <c r="BP97" i="37" s="1"/>
  <c r="BR97" i="37" s="1"/>
  <c r="BQ97" i="37"/>
  <c r="BE97" i="37"/>
  <c r="J97" i="37"/>
  <c r="E97" i="37"/>
  <c r="BS96" i="37"/>
  <c r="BP96" i="37" s="1"/>
  <c r="BR96" i="37" s="1"/>
  <c r="BQ96" i="37"/>
  <c r="BE96" i="37"/>
  <c r="J96" i="37"/>
  <c r="E96" i="37"/>
  <c r="BS95" i="37"/>
  <c r="BP95" i="37" s="1"/>
  <c r="BQ95" i="37"/>
  <c r="BE95" i="37"/>
  <c r="J95" i="37"/>
  <c r="E95" i="37"/>
  <c r="BS94" i="37"/>
  <c r="BP94" i="37" s="1"/>
  <c r="BR94" i="37" s="1"/>
  <c r="BQ94" i="37"/>
  <c r="BE94" i="37"/>
  <c r="J94" i="37"/>
  <c r="E94" i="37"/>
  <c r="BS93" i="37"/>
  <c r="BP93" i="37" s="1"/>
  <c r="BQ93" i="37"/>
  <c r="BE93" i="37"/>
  <c r="J93" i="37"/>
  <c r="E93" i="37"/>
  <c r="BS92" i="37"/>
  <c r="BP92" i="37" s="1"/>
  <c r="BR92" i="37" s="1"/>
  <c r="BQ92" i="37"/>
  <c r="BE92" i="37"/>
  <c r="J92" i="37"/>
  <c r="E92" i="37"/>
  <c r="BS91" i="37"/>
  <c r="BP91" i="37" s="1"/>
  <c r="BQ91" i="37"/>
  <c r="BE91" i="37"/>
  <c r="J91" i="37"/>
  <c r="E91" i="37"/>
  <c r="BS90" i="37"/>
  <c r="BP90" i="37" s="1"/>
  <c r="BR90" i="37" s="1"/>
  <c r="BQ90" i="37"/>
  <c r="BE90" i="37"/>
  <c r="J90" i="37"/>
  <c r="E90" i="37"/>
  <c r="BS89" i="37"/>
  <c r="BP89" i="37" s="1"/>
  <c r="BR89" i="37" s="1"/>
  <c r="BQ89" i="37"/>
  <c r="BE89" i="37"/>
  <c r="J89" i="37"/>
  <c r="E89" i="37"/>
  <c r="BS88" i="37"/>
  <c r="BP88" i="37" s="1"/>
  <c r="BR88" i="37" s="1"/>
  <c r="BQ88" i="37"/>
  <c r="BE88" i="37"/>
  <c r="J88" i="37"/>
  <c r="E88" i="37"/>
  <c r="BS87" i="37"/>
  <c r="BP87" i="37" s="1"/>
  <c r="BR87" i="37" s="1"/>
  <c r="BQ87" i="37"/>
  <c r="BE87" i="37"/>
  <c r="J87" i="37"/>
  <c r="E87" i="37"/>
  <c r="BS86" i="37"/>
  <c r="BP86" i="37" s="1"/>
  <c r="BR86" i="37" s="1"/>
  <c r="BQ86" i="37"/>
  <c r="BE86" i="37"/>
  <c r="J86" i="37"/>
  <c r="E86" i="37"/>
  <c r="BS85" i="37"/>
  <c r="BP85" i="37" s="1"/>
  <c r="BR85" i="37" s="1"/>
  <c r="BQ85" i="37"/>
  <c r="BE85" i="37"/>
  <c r="J85" i="37"/>
  <c r="E85" i="37"/>
  <c r="BS84" i="37"/>
  <c r="BP84" i="37" s="1"/>
  <c r="BR84" i="37" s="1"/>
  <c r="BQ84" i="37"/>
  <c r="BE84" i="37"/>
  <c r="J84" i="37"/>
  <c r="E84" i="37"/>
  <c r="BS83" i="37"/>
  <c r="BP83" i="37" s="1"/>
  <c r="BR83" i="37" s="1"/>
  <c r="BQ83" i="37"/>
  <c r="BE83" i="37"/>
  <c r="J83" i="37"/>
  <c r="E83" i="37"/>
  <c r="BS82" i="37"/>
  <c r="BP82" i="37" s="1"/>
  <c r="BQ82" i="37"/>
  <c r="BE82" i="37"/>
  <c r="J82" i="37"/>
  <c r="E82" i="37"/>
  <c r="BS81" i="37"/>
  <c r="BP81" i="37" s="1"/>
  <c r="BR81" i="37" s="1"/>
  <c r="BQ81" i="37"/>
  <c r="BE81" i="37"/>
  <c r="J81" i="37"/>
  <c r="E81" i="37"/>
  <c r="BS80" i="37"/>
  <c r="BP80" i="37" s="1"/>
  <c r="BR80" i="37" s="1"/>
  <c r="BQ80" i="37"/>
  <c r="BE80" i="37"/>
  <c r="J80" i="37"/>
  <c r="E80" i="37"/>
  <c r="BS79" i="37"/>
  <c r="BP79" i="37" s="1"/>
  <c r="BR79" i="37" s="1"/>
  <c r="BQ79" i="37"/>
  <c r="BE79" i="37"/>
  <c r="J79" i="37"/>
  <c r="E79" i="37"/>
  <c r="BS78" i="37"/>
  <c r="BP78" i="37" s="1"/>
  <c r="BR78" i="37" s="1"/>
  <c r="BQ78" i="37"/>
  <c r="BE78" i="37"/>
  <c r="J78" i="37"/>
  <c r="E78" i="37"/>
  <c r="BS77" i="37"/>
  <c r="BP77" i="37" s="1"/>
  <c r="BR77" i="37" s="1"/>
  <c r="BQ77" i="37"/>
  <c r="BE77" i="37"/>
  <c r="J77" i="37"/>
  <c r="E77" i="37"/>
  <c r="BS76" i="37"/>
  <c r="BP76" i="37" s="1"/>
  <c r="BQ76" i="37"/>
  <c r="BE76" i="37"/>
  <c r="J76" i="37"/>
  <c r="E76" i="37"/>
  <c r="BS75" i="37"/>
  <c r="BP75" i="37" s="1"/>
  <c r="BR75" i="37" s="1"/>
  <c r="BQ75" i="37"/>
  <c r="BE75" i="37"/>
  <c r="J75" i="37"/>
  <c r="E75" i="37"/>
  <c r="BS74" i="37"/>
  <c r="BP74" i="37" s="1"/>
  <c r="BR74" i="37" s="1"/>
  <c r="BQ74" i="37"/>
  <c r="BE74" i="37"/>
  <c r="J74" i="37"/>
  <c r="E74" i="37"/>
  <c r="BS73" i="37"/>
  <c r="BP73" i="37" s="1"/>
  <c r="BR73" i="37" s="1"/>
  <c r="BQ73" i="37"/>
  <c r="BE73" i="37"/>
  <c r="J73" i="37"/>
  <c r="E73" i="37"/>
  <c r="BS72" i="37"/>
  <c r="BP72" i="37" s="1"/>
  <c r="BR72" i="37" s="1"/>
  <c r="BQ72" i="37"/>
  <c r="BE72" i="37"/>
  <c r="J72" i="37"/>
  <c r="E72" i="37"/>
  <c r="BS71" i="37"/>
  <c r="BP71" i="37" s="1"/>
  <c r="BR71" i="37" s="1"/>
  <c r="BQ71" i="37"/>
  <c r="BE71" i="37"/>
  <c r="J71" i="37"/>
  <c r="E71" i="37"/>
  <c r="BS70" i="37"/>
  <c r="BP70" i="37" s="1"/>
  <c r="BR70" i="37" s="1"/>
  <c r="BQ70" i="37"/>
  <c r="BE70" i="37"/>
  <c r="J70" i="37"/>
  <c r="E70" i="37"/>
  <c r="BS69" i="37"/>
  <c r="BP69" i="37" s="1"/>
  <c r="BR69" i="37" s="1"/>
  <c r="BQ69" i="37"/>
  <c r="BE69" i="37"/>
  <c r="J69" i="37"/>
  <c r="E69" i="37"/>
  <c r="BS68" i="37"/>
  <c r="BP68" i="37" s="1"/>
  <c r="BQ68" i="37"/>
  <c r="BE68" i="37"/>
  <c r="J68" i="37"/>
  <c r="E68" i="37"/>
  <c r="BS67" i="37"/>
  <c r="BP67" i="37" s="1"/>
  <c r="BR67" i="37" s="1"/>
  <c r="BQ67" i="37"/>
  <c r="BE67" i="37"/>
  <c r="J67" i="37"/>
  <c r="E67" i="37"/>
  <c r="BS66" i="37"/>
  <c r="BP66" i="37" s="1"/>
  <c r="BQ66" i="37"/>
  <c r="BE66" i="37"/>
  <c r="J66" i="37"/>
  <c r="E66" i="37"/>
  <c r="BS65" i="37"/>
  <c r="BP65" i="37" s="1"/>
  <c r="BR65" i="37" s="1"/>
  <c r="BQ65" i="37"/>
  <c r="BE65" i="37"/>
  <c r="J65" i="37"/>
  <c r="E65" i="37"/>
  <c r="BS64" i="37"/>
  <c r="BP64" i="37" s="1"/>
  <c r="BR64" i="37" s="1"/>
  <c r="BQ64" i="37"/>
  <c r="BE64" i="37"/>
  <c r="J64" i="37"/>
  <c r="E64" i="37"/>
  <c r="BS63" i="37"/>
  <c r="BP63" i="37" s="1"/>
  <c r="BR63" i="37" s="1"/>
  <c r="BQ63" i="37"/>
  <c r="BE63" i="37"/>
  <c r="J63" i="37"/>
  <c r="E63" i="37"/>
  <c r="BS62" i="37"/>
  <c r="BP62" i="37" s="1"/>
  <c r="BQ62" i="37"/>
  <c r="BE62" i="37"/>
  <c r="J62" i="37"/>
  <c r="E62" i="37"/>
  <c r="BS61" i="37"/>
  <c r="BP61" i="37" s="1"/>
  <c r="BQ61" i="37"/>
  <c r="BE61" i="37"/>
  <c r="J61" i="37"/>
  <c r="E61" i="37"/>
  <c r="BS60" i="37"/>
  <c r="BP60" i="37" s="1"/>
  <c r="BQ60" i="37"/>
  <c r="BE60" i="37"/>
  <c r="J60" i="37"/>
  <c r="E60" i="37"/>
  <c r="BS59" i="37"/>
  <c r="BP59" i="37" s="1"/>
  <c r="BQ59" i="37"/>
  <c r="BE59" i="37"/>
  <c r="J59" i="37"/>
  <c r="E59" i="37"/>
  <c r="BS58" i="37"/>
  <c r="BP58" i="37" s="1"/>
  <c r="BR58" i="37" s="1"/>
  <c r="BQ58" i="37"/>
  <c r="BE58" i="37"/>
  <c r="J58" i="37"/>
  <c r="E58" i="37"/>
  <c r="BS57" i="37"/>
  <c r="BP57" i="37" s="1"/>
  <c r="BR57" i="37" s="1"/>
  <c r="BQ57" i="37"/>
  <c r="BE57" i="37"/>
  <c r="J57" i="37"/>
  <c r="E57" i="37"/>
  <c r="BS56" i="37"/>
  <c r="BP56" i="37" s="1"/>
  <c r="BR56" i="37" s="1"/>
  <c r="BQ56" i="37"/>
  <c r="BE56" i="37"/>
  <c r="J56" i="37"/>
  <c r="E56" i="37"/>
  <c r="BS55" i="37"/>
  <c r="BP55" i="37" s="1"/>
  <c r="BQ55" i="37"/>
  <c r="BE55" i="37"/>
  <c r="J55" i="37"/>
  <c r="E55" i="37"/>
  <c r="BS54" i="37"/>
  <c r="BP54" i="37" s="1"/>
  <c r="BR54" i="37" s="1"/>
  <c r="BQ54" i="37"/>
  <c r="BE54" i="37"/>
  <c r="J54" i="37"/>
  <c r="E54" i="37"/>
  <c r="BS53" i="37"/>
  <c r="BP53" i="37" s="1"/>
  <c r="BR53" i="37" s="1"/>
  <c r="BQ53" i="37"/>
  <c r="BE53" i="37"/>
  <c r="J53" i="37"/>
  <c r="E53" i="37"/>
  <c r="BS52" i="37"/>
  <c r="BP52" i="37" s="1"/>
  <c r="BQ52" i="37"/>
  <c r="BE52" i="37"/>
  <c r="J52" i="37"/>
  <c r="E52" i="37"/>
  <c r="BS51" i="37"/>
  <c r="BP51" i="37" s="1"/>
  <c r="BR51" i="37" s="1"/>
  <c r="BQ51" i="37"/>
  <c r="BE51" i="37"/>
  <c r="J51" i="37"/>
  <c r="E51" i="37"/>
  <c r="BS50" i="37"/>
  <c r="BP50" i="37" s="1"/>
  <c r="BR50" i="37" s="1"/>
  <c r="BQ50" i="37"/>
  <c r="BE50" i="37"/>
  <c r="J50" i="37"/>
  <c r="E50" i="37"/>
  <c r="BS49" i="37"/>
  <c r="BP49" i="37" s="1"/>
  <c r="BQ49" i="37"/>
  <c r="BE49" i="37"/>
  <c r="J49" i="37"/>
  <c r="E49" i="37"/>
  <c r="BS48" i="37"/>
  <c r="BP48" i="37" s="1"/>
  <c r="BR48" i="37" s="1"/>
  <c r="BQ48" i="37"/>
  <c r="BE48" i="37"/>
  <c r="J48" i="37"/>
  <c r="E48" i="37"/>
  <c r="BS47" i="37"/>
  <c r="BP47" i="37" s="1"/>
  <c r="BR47" i="37" s="1"/>
  <c r="BQ47" i="37"/>
  <c r="BE47" i="37"/>
  <c r="J47" i="37"/>
  <c r="E47" i="37"/>
  <c r="BS46" i="37"/>
  <c r="BP46" i="37" s="1"/>
  <c r="BQ46" i="37"/>
  <c r="BE46" i="37"/>
  <c r="J46" i="37"/>
  <c r="E46" i="37"/>
  <c r="BS45" i="37"/>
  <c r="BP45" i="37" s="1"/>
  <c r="BQ45" i="37"/>
  <c r="BE45" i="37"/>
  <c r="J45" i="37"/>
  <c r="E45" i="37"/>
  <c r="BS44" i="37"/>
  <c r="BP44" i="37" s="1"/>
  <c r="BR44" i="37" s="1"/>
  <c r="BQ44" i="37"/>
  <c r="BE44" i="37"/>
  <c r="J44" i="37"/>
  <c r="E44" i="37"/>
  <c r="BS43" i="37"/>
  <c r="BP43" i="37" s="1"/>
  <c r="BQ43" i="37"/>
  <c r="BE43" i="37"/>
  <c r="J43" i="37"/>
  <c r="E43" i="37"/>
  <c r="BS42" i="37"/>
  <c r="BP42" i="37" s="1"/>
  <c r="BR42" i="37" s="1"/>
  <c r="BQ42" i="37"/>
  <c r="BE42" i="37"/>
  <c r="J42" i="37"/>
  <c r="E42" i="37"/>
  <c r="BS41" i="37"/>
  <c r="BP41" i="37" s="1"/>
  <c r="BR41" i="37" s="1"/>
  <c r="BQ41" i="37"/>
  <c r="BE41" i="37"/>
  <c r="J41" i="37"/>
  <c r="E41" i="37"/>
  <c r="BS40" i="37"/>
  <c r="BP40" i="37" s="1"/>
  <c r="BQ40" i="37"/>
  <c r="BE40" i="37"/>
  <c r="J40" i="37"/>
  <c r="E40" i="37"/>
  <c r="BS39" i="37"/>
  <c r="BP39" i="37" s="1"/>
  <c r="BR39" i="37" s="1"/>
  <c r="BQ39" i="37"/>
  <c r="BE39" i="37"/>
  <c r="J39" i="37"/>
  <c r="E39" i="37"/>
  <c r="BS38" i="37"/>
  <c r="BP38" i="37" s="1"/>
  <c r="BR38" i="37" s="1"/>
  <c r="BQ38" i="37"/>
  <c r="BE38" i="37"/>
  <c r="J38" i="37"/>
  <c r="E38" i="37"/>
  <c r="BS37" i="37"/>
  <c r="BP37" i="37" s="1"/>
  <c r="BR37" i="37" s="1"/>
  <c r="BQ37" i="37"/>
  <c r="BE37" i="37"/>
  <c r="J37" i="37"/>
  <c r="E37" i="37"/>
  <c r="BS36" i="37"/>
  <c r="BP36" i="37" s="1"/>
  <c r="BQ36" i="37"/>
  <c r="BE36" i="37"/>
  <c r="J36" i="37"/>
  <c r="E36" i="37"/>
  <c r="BS35" i="37"/>
  <c r="BP35" i="37" s="1"/>
  <c r="BR35" i="37" s="1"/>
  <c r="BQ35" i="37"/>
  <c r="BE35" i="37"/>
  <c r="J35" i="37"/>
  <c r="E35" i="37"/>
  <c r="BS34" i="37"/>
  <c r="BP34" i="37" s="1"/>
  <c r="BR34" i="37" s="1"/>
  <c r="BQ34" i="37"/>
  <c r="BE34" i="37"/>
  <c r="J34" i="37"/>
  <c r="E34" i="37"/>
  <c r="BS33" i="37"/>
  <c r="BP33" i="37" s="1"/>
  <c r="BR33" i="37" s="1"/>
  <c r="BQ33" i="37"/>
  <c r="BE33" i="37"/>
  <c r="J33" i="37"/>
  <c r="E33" i="37"/>
  <c r="BS32" i="37"/>
  <c r="BP32" i="37" s="1"/>
  <c r="BR32" i="37" s="1"/>
  <c r="BQ32" i="37"/>
  <c r="BE32" i="37"/>
  <c r="J32" i="37"/>
  <c r="E32" i="37"/>
  <c r="BS31" i="37"/>
  <c r="BP31" i="37" s="1"/>
  <c r="BR31" i="37" s="1"/>
  <c r="BQ31" i="37"/>
  <c r="BE31" i="37"/>
  <c r="J31" i="37"/>
  <c r="E31" i="37"/>
  <c r="BS30" i="37"/>
  <c r="BP30" i="37" s="1"/>
  <c r="BR30" i="37" s="1"/>
  <c r="BQ30" i="37"/>
  <c r="BE30" i="37"/>
  <c r="J30" i="37"/>
  <c r="E30" i="37"/>
  <c r="BS29" i="37"/>
  <c r="BP29" i="37" s="1"/>
  <c r="BR29" i="37" s="1"/>
  <c r="BQ29" i="37"/>
  <c r="BE29" i="37"/>
  <c r="J29" i="37"/>
  <c r="E29" i="37"/>
  <c r="BS28" i="37"/>
  <c r="BP28" i="37" s="1"/>
  <c r="BQ28" i="37"/>
  <c r="BE28" i="37"/>
  <c r="J28" i="37"/>
  <c r="E28" i="37"/>
  <c r="BS27" i="37"/>
  <c r="BP27" i="37" s="1"/>
  <c r="BR27" i="37" s="1"/>
  <c r="BQ27" i="37"/>
  <c r="BE27" i="37"/>
  <c r="J27" i="37"/>
  <c r="E27" i="37"/>
  <c r="BS26" i="37"/>
  <c r="BP26" i="37" s="1"/>
  <c r="BR26" i="37" s="1"/>
  <c r="BQ26" i="37"/>
  <c r="BE26" i="37"/>
  <c r="J26" i="37"/>
  <c r="E26" i="37"/>
  <c r="BS25" i="37"/>
  <c r="BP25" i="37" s="1"/>
  <c r="BR25" i="37" s="1"/>
  <c r="BQ25" i="37"/>
  <c r="BE25" i="37"/>
  <c r="J25" i="37"/>
  <c r="E25" i="37"/>
  <c r="BS24" i="37"/>
  <c r="BP24" i="37" s="1"/>
  <c r="BR24" i="37" s="1"/>
  <c r="BQ24" i="37"/>
  <c r="BE24" i="37"/>
  <c r="J24" i="37"/>
  <c r="E24" i="37"/>
  <c r="BS23" i="37"/>
  <c r="BP23" i="37" s="1"/>
  <c r="BR23" i="37" s="1"/>
  <c r="BQ23" i="37"/>
  <c r="BE23" i="37"/>
  <c r="J23" i="37"/>
  <c r="E23" i="37"/>
  <c r="BS22" i="37"/>
  <c r="BP22" i="37" s="1"/>
  <c r="BR22" i="37" s="1"/>
  <c r="BQ22" i="37"/>
  <c r="BE22" i="37"/>
  <c r="J22" i="37"/>
  <c r="E22" i="37"/>
  <c r="BS21" i="37"/>
  <c r="BP21" i="37" s="1"/>
  <c r="BR21" i="37" s="1"/>
  <c r="BQ21" i="37"/>
  <c r="BE21" i="37"/>
  <c r="J21" i="37"/>
  <c r="E21" i="37"/>
  <c r="BS20" i="37"/>
  <c r="BP20" i="37" s="1"/>
  <c r="BR20" i="37" s="1"/>
  <c r="BQ20" i="37"/>
  <c r="BE20" i="37"/>
  <c r="J20" i="37"/>
  <c r="E20" i="37"/>
  <c r="BS19" i="37"/>
  <c r="BP19" i="37" s="1"/>
  <c r="BR19" i="37" s="1"/>
  <c r="BQ19" i="37"/>
  <c r="BE19" i="37"/>
  <c r="J19" i="37"/>
  <c r="E19" i="37"/>
  <c r="BS18" i="37"/>
  <c r="BP18" i="37" s="1"/>
  <c r="BR18" i="37" s="1"/>
  <c r="BQ18" i="37"/>
  <c r="BE18" i="37"/>
  <c r="J18" i="37"/>
  <c r="E18" i="37"/>
  <c r="BS17" i="37"/>
  <c r="BP17" i="37" s="1"/>
  <c r="BQ17" i="37"/>
  <c r="BE17" i="37"/>
  <c r="J17" i="37"/>
  <c r="E17" i="37"/>
  <c r="BS16" i="37"/>
  <c r="BP16" i="37" s="1"/>
  <c r="BR16" i="37" s="1"/>
  <c r="BQ16" i="37"/>
  <c r="BE16" i="37"/>
  <c r="J16" i="37"/>
  <c r="E16" i="37"/>
  <c r="BS15" i="37"/>
  <c r="BP15" i="37" s="1"/>
  <c r="BR15" i="37" s="1"/>
  <c r="BQ15" i="37"/>
  <c r="BE15" i="37"/>
  <c r="J15" i="37"/>
  <c r="E15" i="37"/>
  <c r="BS14" i="37"/>
  <c r="BP14" i="37" s="1"/>
  <c r="BR14" i="37" s="1"/>
  <c r="BQ14" i="37"/>
  <c r="BE14" i="37"/>
  <c r="J14" i="37"/>
  <c r="E14" i="37"/>
  <c r="BS13" i="37"/>
  <c r="BP13" i="37" s="1"/>
  <c r="BQ13" i="37"/>
  <c r="BE13" i="37"/>
  <c r="J13" i="37"/>
  <c r="E13" i="37"/>
  <c r="BS12" i="37"/>
  <c r="BP12" i="37" s="1"/>
  <c r="BR12" i="37" s="1"/>
  <c r="BQ12" i="37"/>
  <c r="BE12" i="37"/>
  <c r="J12" i="37"/>
  <c r="E12" i="37"/>
  <c r="BS11" i="37"/>
  <c r="BP11" i="37" s="1"/>
  <c r="BR11" i="37" s="1"/>
  <c r="BQ11" i="37"/>
  <c r="BE11" i="37"/>
  <c r="J11" i="37"/>
  <c r="E11" i="37"/>
  <c r="BS10" i="37"/>
  <c r="BP10" i="37" s="1"/>
  <c r="BR10" i="37" s="1"/>
  <c r="BQ10" i="37"/>
  <c r="BE10" i="37"/>
  <c r="J10" i="37"/>
  <c r="E10" i="37"/>
  <c r="BS9" i="37"/>
  <c r="BP9" i="37" s="1"/>
  <c r="BR9" i="37" s="1"/>
  <c r="BQ9" i="37"/>
  <c r="BE9" i="37"/>
  <c r="J9" i="37"/>
  <c r="E9" i="37"/>
  <c r="BS8" i="37"/>
  <c r="BP8" i="37" s="1"/>
  <c r="BR8" i="37" s="1"/>
  <c r="BQ8" i="37"/>
  <c r="BE8" i="37"/>
  <c r="J8" i="37"/>
  <c r="E8" i="37"/>
  <c r="BS7" i="37"/>
  <c r="BP7" i="37" s="1"/>
  <c r="BR7" i="37" s="1"/>
  <c r="BQ7" i="37"/>
  <c r="BE7" i="37"/>
  <c r="J7" i="37"/>
  <c r="E7" i="37"/>
  <c r="BS6" i="37"/>
  <c r="BP6" i="37" s="1"/>
  <c r="BR6" i="37" s="1"/>
  <c r="BQ6" i="37"/>
  <c r="BE6" i="37"/>
  <c r="J6" i="37"/>
  <c r="E6" i="37"/>
  <c r="BS5" i="37"/>
  <c r="BP5" i="37" s="1"/>
  <c r="BQ5" i="37"/>
  <c r="BE5" i="37"/>
  <c r="J5" i="37"/>
  <c r="E5" i="37"/>
  <c r="BS4" i="37"/>
  <c r="BP4" i="37" s="1"/>
  <c r="BR4" i="37" s="1"/>
  <c r="BQ4" i="37"/>
  <c r="BE4" i="37"/>
  <c r="J4" i="37"/>
  <c r="E4" i="37"/>
  <c r="BT143" i="37" l="1"/>
  <c r="BT144" i="37"/>
  <c r="BT112" i="37"/>
  <c r="BT125" i="37"/>
  <c r="BT132" i="37"/>
  <c r="BT46" i="37"/>
  <c r="BT55" i="37"/>
  <c r="BX55" i="37" s="1"/>
  <c r="CC55" i="37" s="1"/>
  <c r="Y55" i="37" s="1"/>
  <c r="BT109" i="37"/>
  <c r="BT76" i="37"/>
  <c r="BU76" i="37" s="1"/>
  <c r="BZ76" i="37" s="1"/>
  <c r="S76" i="37" s="1"/>
  <c r="BT118" i="37"/>
  <c r="BT58" i="37"/>
  <c r="BY58" i="37" s="1"/>
  <c r="CD58" i="37" s="1"/>
  <c r="AA58" i="37" s="1"/>
  <c r="BT84" i="37"/>
  <c r="BY84" i="37" s="1"/>
  <c r="CD84" i="37" s="1"/>
  <c r="AA84" i="37" s="1"/>
  <c r="BU125" i="37"/>
  <c r="BZ125" i="37" s="1"/>
  <c r="S125" i="37" s="1"/>
  <c r="BT22" i="37"/>
  <c r="BX22" i="37" s="1"/>
  <c r="CC22" i="37" s="1"/>
  <c r="Y22" i="37" s="1"/>
  <c r="BT110" i="37"/>
  <c r="BV110" i="37" s="1"/>
  <c r="CA110" i="37" s="1"/>
  <c r="U110" i="37" s="1"/>
  <c r="BT41" i="37"/>
  <c r="BY41" i="37" s="1"/>
  <c r="CD41" i="37" s="1"/>
  <c r="AA41" i="37" s="1"/>
  <c r="BX144" i="37"/>
  <c r="CC144" i="37" s="1"/>
  <c r="Y144" i="37" s="1"/>
  <c r="BT71" i="37"/>
  <c r="BW71" i="37" s="1"/>
  <c r="CB71" i="37" s="1"/>
  <c r="W71" i="37" s="1"/>
  <c r="BT130" i="37"/>
  <c r="BX130" i="37" s="1"/>
  <c r="CC130" i="37" s="1"/>
  <c r="Y130" i="37" s="1"/>
  <c r="BT97" i="37"/>
  <c r="BW97" i="37" s="1"/>
  <c r="CB97" i="37" s="1"/>
  <c r="W97" i="37" s="1"/>
  <c r="BT39" i="37"/>
  <c r="BY39" i="37" s="1"/>
  <c r="CD39" i="37" s="1"/>
  <c r="AA39" i="37" s="1"/>
  <c r="BT32" i="37"/>
  <c r="BU32" i="37" s="1"/>
  <c r="BZ32" i="37" s="1"/>
  <c r="S32" i="37" s="1"/>
  <c r="BT85" i="37"/>
  <c r="BW85" i="37" s="1"/>
  <c r="CB85" i="37" s="1"/>
  <c r="W85" i="37" s="1"/>
  <c r="BT35" i="37"/>
  <c r="BU35" i="37" s="1"/>
  <c r="BZ35" i="37" s="1"/>
  <c r="S35" i="37" s="1"/>
  <c r="AG35" i="37" s="1"/>
  <c r="BT100" i="37"/>
  <c r="BV100" i="37" s="1"/>
  <c r="CA100" i="37" s="1"/>
  <c r="U100" i="37" s="1"/>
  <c r="BT111" i="37"/>
  <c r="BY111" i="37" s="1"/>
  <c r="CD111" i="37" s="1"/>
  <c r="AA111" i="37" s="1"/>
  <c r="BT104" i="37"/>
  <c r="BU104" i="37" s="1"/>
  <c r="BZ104" i="37" s="1"/>
  <c r="S104" i="37" s="1"/>
  <c r="AN104" i="37" s="1"/>
  <c r="BT54" i="37"/>
  <c r="BV54" i="37" s="1"/>
  <c r="CA54" i="37" s="1"/>
  <c r="U54" i="37" s="1"/>
  <c r="BT101" i="37"/>
  <c r="BV101" i="37" s="1"/>
  <c r="CA101" i="37" s="1"/>
  <c r="U101" i="37" s="1"/>
  <c r="BT25" i="37"/>
  <c r="BV25" i="37" s="1"/>
  <c r="CA25" i="37" s="1"/>
  <c r="U25" i="37" s="1"/>
  <c r="BT51" i="37"/>
  <c r="BU51" i="37" s="1"/>
  <c r="BZ51" i="37" s="1"/>
  <c r="S51" i="37" s="1"/>
  <c r="BT102" i="37"/>
  <c r="BY102" i="37" s="1"/>
  <c r="CD102" i="37" s="1"/>
  <c r="AA102" i="37" s="1"/>
  <c r="BT81" i="37"/>
  <c r="BX81" i="37" s="1"/>
  <c r="CC81" i="37" s="1"/>
  <c r="Y81" i="37" s="1"/>
  <c r="BR68" i="37"/>
  <c r="BT68" i="37"/>
  <c r="BV68" i="37" s="1"/>
  <c r="CA68" i="37" s="1"/>
  <c r="U68" i="37" s="1"/>
  <c r="BT63" i="37"/>
  <c r="BY63" i="37" s="1"/>
  <c r="CD63" i="37" s="1"/>
  <c r="AA63" i="37" s="1"/>
  <c r="BT18" i="37"/>
  <c r="BX18" i="37" s="1"/>
  <c r="CC18" i="37" s="1"/>
  <c r="Y18" i="37" s="1"/>
  <c r="BT77" i="37"/>
  <c r="BY77" i="37" s="1"/>
  <c r="CD77" i="37" s="1"/>
  <c r="AA77" i="37" s="1"/>
  <c r="BT11" i="37"/>
  <c r="BV11" i="37" s="1"/>
  <c r="CA11" i="37" s="1"/>
  <c r="U11" i="37" s="1"/>
  <c r="BT8" i="37"/>
  <c r="BX8" i="37" s="1"/>
  <c r="CC8" i="37" s="1"/>
  <c r="Y8" i="37" s="1"/>
  <c r="BT43" i="37"/>
  <c r="BX43" i="37" s="1"/>
  <c r="CC43" i="37" s="1"/>
  <c r="Y43" i="37" s="1"/>
  <c r="BT64" i="37"/>
  <c r="BX64" i="37" s="1"/>
  <c r="CC64" i="37" s="1"/>
  <c r="Y64" i="37" s="1"/>
  <c r="BT74" i="37"/>
  <c r="BW74" i="37" s="1"/>
  <c r="CB74" i="37" s="1"/>
  <c r="W74" i="37" s="1"/>
  <c r="BT67" i="37"/>
  <c r="BX67" i="37" s="1"/>
  <c r="CC67" i="37" s="1"/>
  <c r="Y67" i="37" s="1"/>
  <c r="BT133" i="37"/>
  <c r="BX133" i="37" s="1"/>
  <c r="CC133" i="37" s="1"/>
  <c r="Y133" i="37" s="1"/>
  <c r="BT57" i="37"/>
  <c r="BV57" i="37" s="1"/>
  <c r="CA57" i="37" s="1"/>
  <c r="U57" i="37" s="1"/>
  <c r="BT26" i="37"/>
  <c r="BX26" i="37" s="1"/>
  <c r="CC26" i="37" s="1"/>
  <c r="Y26" i="37" s="1"/>
  <c r="BT140" i="37"/>
  <c r="BW140" i="37" s="1"/>
  <c r="CB140" i="37" s="1"/>
  <c r="W140" i="37" s="1"/>
  <c r="BT30" i="37"/>
  <c r="BY30" i="37" s="1"/>
  <c r="CD30" i="37" s="1"/>
  <c r="AA30" i="37" s="1"/>
  <c r="BT119" i="37"/>
  <c r="BY119" i="37" s="1"/>
  <c r="CD119" i="37" s="1"/>
  <c r="AA119" i="37" s="1"/>
  <c r="BW144" i="37"/>
  <c r="CB144" i="37" s="1"/>
  <c r="W144" i="37" s="1"/>
  <c r="BT19" i="37"/>
  <c r="BY19" i="37" s="1"/>
  <c r="CD19" i="37" s="1"/>
  <c r="AA19" i="37" s="1"/>
  <c r="BT78" i="37"/>
  <c r="BY78" i="37" s="1"/>
  <c r="CD78" i="37" s="1"/>
  <c r="AA78" i="37" s="1"/>
  <c r="BT108" i="37"/>
  <c r="BW108" i="37" s="1"/>
  <c r="CB108" i="37" s="1"/>
  <c r="W108" i="37" s="1"/>
  <c r="BT137" i="37"/>
  <c r="BY137" i="37" s="1"/>
  <c r="CD137" i="37" s="1"/>
  <c r="AA137" i="37" s="1"/>
  <c r="BY144" i="37"/>
  <c r="CD144" i="37" s="1"/>
  <c r="AA144" i="37" s="1"/>
  <c r="BW112" i="37"/>
  <c r="CB112" i="37" s="1"/>
  <c r="W112" i="37" s="1"/>
  <c r="BT65" i="37"/>
  <c r="BW65" i="37" s="1"/>
  <c r="CB65" i="37" s="1"/>
  <c r="W65" i="37" s="1"/>
  <c r="BT75" i="37"/>
  <c r="BW75" i="37" s="1"/>
  <c r="CB75" i="37" s="1"/>
  <c r="W75" i="37" s="1"/>
  <c r="BT9" i="37"/>
  <c r="BV9" i="37" s="1"/>
  <c r="CA9" i="37" s="1"/>
  <c r="U9" i="37" s="1"/>
  <c r="BT16" i="37"/>
  <c r="BY16" i="37" s="1"/>
  <c r="CD16" i="37" s="1"/>
  <c r="AA16" i="37" s="1"/>
  <c r="BT134" i="37"/>
  <c r="BV134" i="37" s="1"/>
  <c r="CA134" i="37" s="1"/>
  <c r="U134" i="37" s="1"/>
  <c r="BT48" i="37"/>
  <c r="BU48" i="37" s="1"/>
  <c r="BZ48" i="37" s="1"/>
  <c r="S48" i="37" s="1"/>
  <c r="AG48" i="37" s="1"/>
  <c r="BT99" i="37"/>
  <c r="BY99" i="37" s="1"/>
  <c r="CD99" i="37" s="1"/>
  <c r="AA99" i="37" s="1"/>
  <c r="BT127" i="37"/>
  <c r="BV127" i="37" s="1"/>
  <c r="CA127" i="37" s="1"/>
  <c r="U127" i="37" s="1"/>
  <c r="BT34" i="37"/>
  <c r="BX34" i="37" s="1"/>
  <c r="CC34" i="37" s="1"/>
  <c r="Y34" i="37" s="1"/>
  <c r="BT6" i="37"/>
  <c r="BX6" i="37" s="1"/>
  <c r="CC6" i="37" s="1"/>
  <c r="Y6" i="37" s="1"/>
  <c r="BT52" i="37"/>
  <c r="BY52" i="37" s="1"/>
  <c r="CD52" i="37" s="1"/>
  <c r="AA52" i="37" s="1"/>
  <c r="BT82" i="37"/>
  <c r="BW82" i="37" s="1"/>
  <c r="CB82" i="37" s="1"/>
  <c r="W82" i="37" s="1"/>
  <c r="BT31" i="37"/>
  <c r="BU31" i="37" s="1"/>
  <c r="BZ31" i="37" s="1"/>
  <c r="S31" i="37" s="1"/>
  <c r="AG31" i="37" s="1"/>
  <c r="BT79" i="37"/>
  <c r="BY79" i="37" s="1"/>
  <c r="CD79" i="37" s="1"/>
  <c r="AA79" i="37" s="1"/>
  <c r="BT96" i="37"/>
  <c r="BY96" i="37" s="1"/>
  <c r="CD96" i="37" s="1"/>
  <c r="AA96" i="37" s="1"/>
  <c r="BT120" i="37"/>
  <c r="BY120" i="37" s="1"/>
  <c r="CD120" i="37" s="1"/>
  <c r="AA120" i="37" s="1"/>
  <c r="BT138" i="37"/>
  <c r="BU138" i="37" s="1"/>
  <c r="BZ138" i="37" s="1"/>
  <c r="S138" i="37" s="1"/>
  <c r="AG138" i="37" s="1"/>
  <c r="BT90" i="37"/>
  <c r="BV90" i="37" s="1"/>
  <c r="CA90" i="37" s="1"/>
  <c r="U90" i="37" s="1"/>
  <c r="BT38" i="37"/>
  <c r="BX38" i="37" s="1"/>
  <c r="CC38" i="37" s="1"/>
  <c r="Y38" i="37" s="1"/>
  <c r="BT128" i="37"/>
  <c r="BX128" i="37" s="1"/>
  <c r="CC128" i="37" s="1"/>
  <c r="Y128" i="37" s="1"/>
  <c r="BT135" i="37"/>
  <c r="BU135" i="37" s="1"/>
  <c r="BZ135" i="37" s="1"/>
  <c r="S135" i="37" s="1"/>
  <c r="AG135" i="37" s="1"/>
  <c r="BT103" i="37"/>
  <c r="BX103" i="37" s="1"/>
  <c r="CC103" i="37" s="1"/>
  <c r="Y103" i="37" s="1"/>
  <c r="BT7" i="37"/>
  <c r="BU7" i="37" s="1"/>
  <c r="BZ7" i="37" s="1"/>
  <c r="S7" i="37" s="1"/>
  <c r="AG7" i="37" s="1"/>
  <c r="BY132" i="37"/>
  <c r="CD132" i="37" s="1"/>
  <c r="AA132" i="37" s="1"/>
  <c r="BT14" i="37"/>
  <c r="BY14" i="37" s="1"/>
  <c r="CD14" i="37" s="1"/>
  <c r="AA14" i="37" s="1"/>
  <c r="BY143" i="37"/>
  <c r="CD143" i="37" s="1"/>
  <c r="AA143" i="37" s="1"/>
  <c r="BT53" i="37"/>
  <c r="BW53" i="37" s="1"/>
  <c r="CB53" i="37" s="1"/>
  <c r="W53" i="37" s="1"/>
  <c r="BT56" i="37"/>
  <c r="BY56" i="37" s="1"/>
  <c r="CD56" i="37" s="1"/>
  <c r="AA56" i="37" s="1"/>
  <c r="BT83" i="37"/>
  <c r="BW83" i="37" s="1"/>
  <c r="CB83" i="37" s="1"/>
  <c r="W83" i="37" s="1"/>
  <c r="BT129" i="37"/>
  <c r="BX129" i="37" s="1"/>
  <c r="CC129" i="37" s="1"/>
  <c r="Y129" i="37" s="1"/>
  <c r="BT107" i="37"/>
  <c r="BY107" i="37" s="1"/>
  <c r="CD107" i="37" s="1"/>
  <c r="AA107" i="37" s="1"/>
  <c r="BT114" i="37"/>
  <c r="BU114" i="37" s="1"/>
  <c r="BZ114" i="37" s="1"/>
  <c r="S114" i="37" s="1"/>
  <c r="AG114" i="37" s="1"/>
  <c r="BX32" i="37"/>
  <c r="CC32" i="37" s="1"/>
  <c r="Y32" i="37" s="1"/>
  <c r="BT80" i="37"/>
  <c r="BX80" i="37" s="1"/>
  <c r="CC80" i="37" s="1"/>
  <c r="Y80" i="37" s="1"/>
  <c r="BT139" i="37"/>
  <c r="BY139" i="37" s="1"/>
  <c r="CD139" i="37" s="1"/>
  <c r="AA139" i="37" s="1"/>
  <c r="BY32" i="37"/>
  <c r="CD32" i="37" s="1"/>
  <c r="AA32" i="37" s="1"/>
  <c r="BX143" i="37"/>
  <c r="CC143" i="37" s="1"/>
  <c r="Y143" i="37" s="1"/>
  <c r="BY85" i="37"/>
  <c r="CD85" i="37" s="1"/>
  <c r="AA85" i="37" s="1"/>
  <c r="BY76" i="37"/>
  <c r="CD76" i="37" s="1"/>
  <c r="AA76" i="37" s="1"/>
  <c r="BT4" i="37"/>
  <c r="BY4" i="37" s="1"/>
  <c r="CD4" i="37" s="1"/>
  <c r="AA4" i="37" s="1"/>
  <c r="BT12" i="37"/>
  <c r="BR28" i="37"/>
  <c r="BT28" i="37"/>
  <c r="BR40" i="37"/>
  <c r="BT40" i="37"/>
  <c r="BR13" i="37"/>
  <c r="BT13" i="37"/>
  <c r="BW13" i="37" s="1"/>
  <c r="CB13" i="37" s="1"/>
  <c r="W13" i="37" s="1"/>
  <c r="BX58" i="37"/>
  <c r="CC58" i="37" s="1"/>
  <c r="Y58" i="37" s="1"/>
  <c r="BU58" i="37"/>
  <c r="BZ58" i="37" s="1"/>
  <c r="S58" i="37" s="1"/>
  <c r="AG58" i="37" s="1"/>
  <c r="BV58" i="37"/>
  <c r="CA58" i="37" s="1"/>
  <c r="U58" i="37" s="1"/>
  <c r="BT29" i="37"/>
  <c r="BU29" i="37" s="1"/>
  <c r="BZ29" i="37" s="1"/>
  <c r="S29" i="37" s="1"/>
  <c r="AG29" i="37" s="1"/>
  <c r="BT23" i="37"/>
  <c r="BU23" i="37" s="1"/>
  <c r="BZ23" i="37" s="1"/>
  <c r="S23" i="37" s="1"/>
  <c r="AG23" i="37" s="1"/>
  <c r="BT5" i="37"/>
  <c r="BY5" i="37" s="1"/>
  <c r="CD5" i="37" s="1"/>
  <c r="AA5" i="37" s="1"/>
  <c r="BR5" i="37"/>
  <c r="BT17" i="37"/>
  <c r="BW17" i="37" s="1"/>
  <c r="CB17" i="37" s="1"/>
  <c r="W17" i="37" s="1"/>
  <c r="BR17" i="37"/>
  <c r="BT45" i="37"/>
  <c r="BX45" i="37" s="1"/>
  <c r="CC45" i="37" s="1"/>
  <c r="Y45" i="37" s="1"/>
  <c r="BR45" i="37"/>
  <c r="BT15" i="37"/>
  <c r="BY15" i="37" s="1"/>
  <c r="CD15" i="37" s="1"/>
  <c r="AA15" i="37" s="1"/>
  <c r="BT24" i="37"/>
  <c r="BT33" i="37"/>
  <c r="BR36" i="37"/>
  <c r="BT36" i="37"/>
  <c r="BY36" i="37" s="1"/>
  <c r="CD36" i="37" s="1"/>
  <c r="AA36" i="37" s="1"/>
  <c r="BR62" i="37"/>
  <c r="BT62" i="37"/>
  <c r="BX62" i="37" s="1"/>
  <c r="CC62" i="37" s="1"/>
  <c r="Y62" i="37" s="1"/>
  <c r="BT44" i="37"/>
  <c r="BR46" i="37"/>
  <c r="BT10" i="37"/>
  <c r="BU10" i="37" s="1"/>
  <c r="BZ10" i="37" s="1"/>
  <c r="S10" i="37" s="1"/>
  <c r="AG10" i="37" s="1"/>
  <c r="BX97" i="37"/>
  <c r="CC97" i="37" s="1"/>
  <c r="Y97" i="37" s="1"/>
  <c r="BT27" i="37"/>
  <c r="BX27" i="37" s="1"/>
  <c r="CC27" i="37" s="1"/>
  <c r="Y27" i="37" s="1"/>
  <c r="BT50" i="37"/>
  <c r="BY50" i="37" s="1"/>
  <c r="CD50" i="37" s="1"/>
  <c r="AA50" i="37" s="1"/>
  <c r="BR60" i="37"/>
  <c r="BT60" i="37"/>
  <c r="BT42" i="37"/>
  <c r="BU42" i="37" s="1"/>
  <c r="BZ42" i="37" s="1"/>
  <c r="S42" i="37" s="1"/>
  <c r="AG42" i="37" s="1"/>
  <c r="BR91" i="37"/>
  <c r="BT91" i="37"/>
  <c r="BW91" i="37" s="1"/>
  <c r="CB91" i="37" s="1"/>
  <c r="W91" i="37" s="1"/>
  <c r="BY57" i="37"/>
  <c r="CD57" i="37" s="1"/>
  <c r="AA57" i="37" s="1"/>
  <c r="BT49" i="37"/>
  <c r="BX49" i="37" s="1"/>
  <c r="CC49" i="37" s="1"/>
  <c r="Y49" i="37" s="1"/>
  <c r="BR49" i="37"/>
  <c r="BV38" i="37"/>
  <c r="CA38" i="37" s="1"/>
  <c r="U38" i="37" s="1"/>
  <c r="BU22" i="37"/>
  <c r="BZ22" i="37" s="1"/>
  <c r="S22" i="37" s="1"/>
  <c r="AG22" i="37" s="1"/>
  <c r="BU30" i="37"/>
  <c r="BZ30" i="37" s="1"/>
  <c r="S30" i="37" s="1"/>
  <c r="AG30" i="37" s="1"/>
  <c r="BT66" i="37"/>
  <c r="BR66" i="37"/>
  <c r="BW18" i="37"/>
  <c r="CB18" i="37" s="1"/>
  <c r="W18" i="37" s="1"/>
  <c r="BR61" i="37"/>
  <c r="BT61" i="37"/>
  <c r="BX61" i="37" s="1"/>
  <c r="CC61" i="37" s="1"/>
  <c r="Y61" i="37" s="1"/>
  <c r="BT37" i="37"/>
  <c r="BV37" i="37" s="1"/>
  <c r="CA37" i="37" s="1"/>
  <c r="U37" i="37" s="1"/>
  <c r="BT21" i="37"/>
  <c r="BX21" i="37" s="1"/>
  <c r="CC21" i="37" s="1"/>
  <c r="Y21" i="37" s="1"/>
  <c r="BR59" i="37"/>
  <c r="BT59" i="37"/>
  <c r="BW59" i="37" s="1"/>
  <c r="CB59" i="37" s="1"/>
  <c r="W59" i="37" s="1"/>
  <c r="BR43" i="37"/>
  <c r="BT47" i="37"/>
  <c r="BY47" i="37" s="1"/>
  <c r="CD47" i="37" s="1"/>
  <c r="AA47" i="37" s="1"/>
  <c r="BX46" i="37"/>
  <c r="CC46" i="37" s="1"/>
  <c r="Y46" i="37" s="1"/>
  <c r="BV46" i="37"/>
  <c r="CA46" i="37" s="1"/>
  <c r="U46" i="37" s="1"/>
  <c r="BU46" i="37"/>
  <c r="BZ46" i="37" s="1"/>
  <c r="S46" i="37" s="1"/>
  <c r="AG46" i="37" s="1"/>
  <c r="BW46" i="37"/>
  <c r="CB46" i="37" s="1"/>
  <c r="W46" i="37" s="1"/>
  <c r="BT20" i="37"/>
  <c r="BY46" i="37"/>
  <c r="CD46" i="37" s="1"/>
  <c r="AA46" i="37" s="1"/>
  <c r="BT69" i="37"/>
  <c r="BY69" i="37" s="1"/>
  <c r="CD69" i="37" s="1"/>
  <c r="AA69" i="37" s="1"/>
  <c r="BT73" i="37"/>
  <c r="BV73" i="37" s="1"/>
  <c r="CA73" i="37" s="1"/>
  <c r="U73" i="37" s="1"/>
  <c r="BR76" i="37"/>
  <c r="BR82" i="37"/>
  <c r="BT113" i="37"/>
  <c r="BW113" i="37" s="1"/>
  <c r="CB113" i="37" s="1"/>
  <c r="W113" i="37" s="1"/>
  <c r="BT93" i="37"/>
  <c r="BV93" i="37" s="1"/>
  <c r="CA93" i="37" s="1"/>
  <c r="U93" i="37" s="1"/>
  <c r="BR93" i="37"/>
  <c r="BT87" i="37"/>
  <c r="BY87" i="37" s="1"/>
  <c r="CD87" i="37" s="1"/>
  <c r="AA87" i="37" s="1"/>
  <c r="BT92" i="37"/>
  <c r="BW92" i="37" s="1"/>
  <c r="CB92" i="37" s="1"/>
  <c r="W92" i="37" s="1"/>
  <c r="BT72" i="37"/>
  <c r="BY72" i="37" s="1"/>
  <c r="CD72" i="37" s="1"/>
  <c r="AA72" i="37" s="1"/>
  <c r="BV112" i="37"/>
  <c r="CA112" i="37" s="1"/>
  <c r="U112" i="37" s="1"/>
  <c r="BW52" i="37"/>
  <c r="CB52" i="37" s="1"/>
  <c r="W52" i="37" s="1"/>
  <c r="BX74" i="37"/>
  <c r="CC74" i="37" s="1"/>
  <c r="Y74" i="37" s="1"/>
  <c r="BT98" i="37"/>
  <c r="BY98" i="37" s="1"/>
  <c r="CD98" i="37" s="1"/>
  <c r="AA98" i="37" s="1"/>
  <c r="BR98" i="37"/>
  <c r="BV84" i="37"/>
  <c r="CA84" i="37" s="1"/>
  <c r="U84" i="37" s="1"/>
  <c r="BR52" i="37"/>
  <c r="BW55" i="37"/>
  <c r="CB55" i="37" s="1"/>
  <c r="W55" i="37" s="1"/>
  <c r="BR95" i="37"/>
  <c r="BT95" i="37"/>
  <c r="BY95" i="37" s="1"/>
  <c r="CD95" i="37" s="1"/>
  <c r="AA95" i="37" s="1"/>
  <c r="BY109" i="37"/>
  <c r="CD109" i="37" s="1"/>
  <c r="AA109" i="37" s="1"/>
  <c r="BX109" i="37"/>
  <c r="CC109" i="37" s="1"/>
  <c r="Y109" i="37" s="1"/>
  <c r="BY112" i="37"/>
  <c r="CD112" i="37" s="1"/>
  <c r="AA112" i="37" s="1"/>
  <c r="BT86" i="37"/>
  <c r="BY86" i="37" s="1"/>
  <c r="CD86" i="37" s="1"/>
  <c r="AA86" i="37" s="1"/>
  <c r="BX112" i="37"/>
  <c r="CC112" i="37" s="1"/>
  <c r="Y112" i="37" s="1"/>
  <c r="BU112" i="37"/>
  <c r="BZ112" i="37" s="1"/>
  <c r="S112" i="37" s="1"/>
  <c r="AG112" i="37" s="1"/>
  <c r="BR55" i="37"/>
  <c r="BT115" i="37"/>
  <c r="BW115" i="37" s="1"/>
  <c r="CB115" i="37" s="1"/>
  <c r="W115" i="37" s="1"/>
  <c r="BU55" i="37"/>
  <c r="BZ55" i="37" s="1"/>
  <c r="S55" i="37" s="1"/>
  <c r="AG55" i="37" s="1"/>
  <c r="BV55" i="37"/>
  <c r="CA55" i="37" s="1"/>
  <c r="U55" i="37" s="1"/>
  <c r="BT70" i="37"/>
  <c r="BW70" i="37" s="1"/>
  <c r="CB70" i="37" s="1"/>
  <c r="W70" i="37" s="1"/>
  <c r="BX76" i="37"/>
  <c r="CC76" i="37" s="1"/>
  <c r="Y76" i="37" s="1"/>
  <c r="BW76" i="37"/>
  <c r="CB76" i="37" s="1"/>
  <c r="W76" i="37" s="1"/>
  <c r="BV76" i="37"/>
  <c r="CA76" i="37" s="1"/>
  <c r="U76" i="37" s="1"/>
  <c r="BT121" i="37"/>
  <c r="BY121" i="37" s="1"/>
  <c r="CD121" i="37" s="1"/>
  <c r="AA121" i="37" s="1"/>
  <c r="BR121" i="37"/>
  <c r="BX132" i="37"/>
  <c r="CC132" i="37" s="1"/>
  <c r="Y132" i="37" s="1"/>
  <c r="BT146" i="37"/>
  <c r="BX146" i="37" s="1"/>
  <c r="CC146" i="37" s="1"/>
  <c r="Y146" i="37" s="1"/>
  <c r="BR146" i="37"/>
  <c r="BT123" i="37"/>
  <c r="BY123" i="37" s="1"/>
  <c r="CD123" i="37" s="1"/>
  <c r="AA123" i="37" s="1"/>
  <c r="BR123" i="37"/>
  <c r="BT142" i="37"/>
  <c r="BU142" i="37" s="1"/>
  <c r="BZ142" i="37" s="1"/>
  <c r="S142" i="37" s="1"/>
  <c r="AG142" i="37" s="1"/>
  <c r="BT89" i="37"/>
  <c r="BX89" i="37" s="1"/>
  <c r="CC89" i="37" s="1"/>
  <c r="Y89" i="37" s="1"/>
  <c r="BT94" i="37"/>
  <c r="BV94" i="37" s="1"/>
  <c r="CA94" i="37" s="1"/>
  <c r="U94" i="37" s="1"/>
  <c r="BT116" i="37"/>
  <c r="BV116" i="37" s="1"/>
  <c r="CA116" i="37" s="1"/>
  <c r="U116" i="37" s="1"/>
  <c r="BY125" i="37"/>
  <c r="CD125" i="37" s="1"/>
  <c r="AA125" i="37" s="1"/>
  <c r="BV143" i="37"/>
  <c r="CA143" i="37" s="1"/>
  <c r="U143" i="37" s="1"/>
  <c r="BX118" i="37"/>
  <c r="CC118" i="37" s="1"/>
  <c r="Y118" i="37" s="1"/>
  <c r="BX127" i="37"/>
  <c r="CC127" i="37" s="1"/>
  <c r="Y127" i="37" s="1"/>
  <c r="BX140" i="37"/>
  <c r="CC140" i="37" s="1"/>
  <c r="Y140" i="37" s="1"/>
  <c r="BU140" i="37"/>
  <c r="BZ140" i="37" s="1"/>
  <c r="S140" i="37" s="1"/>
  <c r="AG140" i="37" s="1"/>
  <c r="BT88" i="37"/>
  <c r="BU88" i="37" s="1"/>
  <c r="BZ88" i="37" s="1"/>
  <c r="S88" i="37" s="1"/>
  <c r="AG88" i="37" s="1"/>
  <c r="BR114" i="37"/>
  <c r="BT122" i="37"/>
  <c r="BX122" i="37" s="1"/>
  <c r="CC122" i="37" s="1"/>
  <c r="Y122" i="37" s="1"/>
  <c r="BR122" i="37"/>
  <c r="BT106" i="37"/>
  <c r="BV106" i="37" s="1"/>
  <c r="CA106" i="37" s="1"/>
  <c r="U106" i="37" s="1"/>
  <c r="BT131" i="37"/>
  <c r="BX131" i="37" s="1"/>
  <c r="CC131" i="37" s="1"/>
  <c r="Y131" i="37" s="1"/>
  <c r="BT117" i="37"/>
  <c r="BY117" i="37" s="1"/>
  <c r="CD117" i="37" s="1"/>
  <c r="AA117" i="37" s="1"/>
  <c r="BR117" i="37"/>
  <c r="BT145" i="37"/>
  <c r="BV145" i="37" s="1"/>
  <c r="CA145" i="37" s="1"/>
  <c r="U145" i="37" s="1"/>
  <c r="BV109" i="37"/>
  <c r="CA109" i="37" s="1"/>
  <c r="U109" i="37" s="1"/>
  <c r="BU109" i="37"/>
  <c r="BZ109" i="37" s="1"/>
  <c r="S109" i="37" s="1"/>
  <c r="AG109" i="37" s="1"/>
  <c r="BY118" i="37"/>
  <c r="CD118" i="37" s="1"/>
  <c r="AA118" i="37" s="1"/>
  <c r="BW109" i="37"/>
  <c r="CB109" i="37" s="1"/>
  <c r="W109" i="37" s="1"/>
  <c r="BT105" i="37"/>
  <c r="BT136" i="37"/>
  <c r="BY136" i="37" s="1"/>
  <c r="CD136" i="37" s="1"/>
  <c r="AA136" i="37" s="1"/>
  <c r="BT124" i="37"/>
  <c r="BX124" i="37" s="1"/>
  <c r="CC124" i="37" s="1"/>
  <c r="Y124" i="37" s="1"/>
  <c r="BR124" i="37"/>
  <c r="BR141" i="37"/>
  <c r="BT141" i="37"/>
  <c r="BY141" i="37" s="1"/>
  <c r="CD141" i="37" s="1"/>
  <c r="AA141" i="37" s="1"/>
  <c r="BW132" i="37"/>
  <c r="CB132" i="37" s="1"/>
  <c r="W132" i="37" s="1"/>
  <c r="BW125" i="37"/>
  <c r="CB125" i="37" s="1"/>
  <c r="W125" i="37" s="1"/>
  <c r="BV125" i="37"/>
  <c r="CA125" i="37" s="1"/>
  <c r="U125" i="37" s="1"/>
  <c r="BR132" i="37"/>
  <c r="BT126" i="37"/>
  <c r="BX126" i="37" s="1"/>
  <c r="CC126" i="37" s="1"/>
  <c r="Y126" i="37" s="1"/>
  <c r="BU132" i="37"/>
  <c r="BZ132" i="37" s="1"/>
  <c r="S132" i="37" s="1"/>
  <c r="AG132" i="37" s="1"/>
  <c r="BV132" i="37"/>
  <c r="CA132" i="37" s="1"/>
  <c r="U132" i="37" s="1"/>
  <c r="BW118" i="37"/>
  <c r="CB118" i="37" s="1"/>
  <c r="W118" i="37" s="1"/>
  <c r="BW119" i="37"/>
  <c r="CB119" i="37" s="1"/>
  <c r="W119" i="37" s="1"/>
  <c r="BR125" i="37"/>
  <c r="BU130" i="37"/>
  <c r="BZ130" i="37" s="1"/>
  <c r="S130" i="37" s="1"/>
  <c r="AG130" i="37" s="1"/>
  <c r="BV130" i="37"/>
  <c r="CA130" i="37" s="1"/>
  <c r="U130" i="37" s="1"/>
  <c r="BW130" i="37"/>
  <c r="CB130" i="37" s="1"/>
  <c r="W130" i="37" s="1"/>
  <c r="BX125" i="37"/>
  <c r="CC125" i="37" s="1"/>
  <c r="Y125" i="37" s="1"/>
  <c r="BU118" i="37"/>
  <c r="BZ118" i="37" s="1"/>
  <c r="S118" i="37" s="1"/>
  <c r="AG118" i="37" s="1"/>
  <c r="BU119" i="37"/>
  <c r="BZ119" i="37" s="1"/>
  <c r="S119" i="37" s="1"/>
  <c r="AG119" i="37" s="1"/>
  <c r="BV118" i="37"/>
  <c r="CA118" i="37" s="1"/>
  <c r="U118" i="37" s="1"/>
  <c r="BR143" i="37"/>
  <c r="BU144" i="37"/>
  <c r="BZ144" i="37" s="1"/>
  <c r="S144" i="37" s="1"/>
  <c r="AG144" i="37" s="1"/>
  <c r="BV144" i="37"/>
  <c r="CA144" i="37" s="1"/>
  <c r="U144" i="37" s="1"/>
  <c r="BU143" i="37"/>
  <c r="BZ143" i="37" s="1"/>
  <c r="S143" i="37" s="1"/>
  <c r="AG143" i="37" s="1"/>
  <c r="BW143" i="37"/>
  <c r="CB143" i="37" s="1"/>
  <c r="W143" i="37" s="1"/>
  <c r="C19" i="36"/>
  <c r="C18" i="36"/>
  <c r="C17" i="36"/>
  <c r="C16" i="36"/>
  <c r="C15" i="36"/>
  <c r="C14" i="36"/>
  <c r="C13" i="36"/>
  <c r="C12" i="36"/>
  <c r="X125" i="37" l="1"/>
  <c r="AI125" i="37" s="1"/>
  <c r="BW135" i="37"/>
  <c r="CB135" i="37" s="1"/>
  <c r="W135" i="37" s="1"/>
  <c r="BW78" i="37"/>
  <c r="CB78" i="37" s="1"/>
  <c r="W78" i="37" s="1"/>
  <c r="BW100" i="37"/>
  <c r="CB100" i="37" s="1"/>
  <c r="W100" i="37" s="1"/>
  <c r="BW111" i="37"/>
  <c r="CB111" i="37" s="1"/>
  <c r="W111" i="37" s="1"/>
  <c r="BY114" i="37"/>
  <c r="CD114" i="37" s="1"/>
  <c r="AA114" i="37" s="1"/>
  <c r="BV85" i="37"/>
  <c r="CA85" i="37" s="1"/>
  <c r="U85" i="37" s="1"/>
  <c r="BY97" i="37"/>
  <c r="CD97" i="37" s="1"/>
  <c r="AA97" i="37" s="1"/>
  <c r="BW114" i="37"/>
  <c r="CB114" i="37" s="1"/>
  <c r="W114" i="37" s="1"/>
  <c r="BX114" i="37"/>
  <c r="CC114" i="37" s="1"/>
  <c r="Y114" i="37" s="1"/>
  <c r="BY75" i="37"/>
  <c r="CD75" i="37" s="1"/>
  <c r="AA75" i="37" s="1"/>
  <c r="BU85" i="37"/>
  <c r="BZ85" i="37" s="1"/>
  <c r="S85" i="37" s="1"/>
  <c r="AG85" i="37" s="1"/>
  <c r="BY130" i="37"/>
  <c r="CD130" i="37" s="1"/>
  <c r="AA130" i="37" s="1"/>
  <c r="BV119" i="37"/>
  <c r="CA119" i="37" s="1"/>
  <c r="U119" i="37" s="1"/>
  <c r="BU75" i="37"/>
  <c r="BZ75" i="37" s="1"/>
  <c r="S75" i="37" s="1"/>
  <c r="AG75" i="37" s="1"/>
  <c r="BX75" i="37"/>
  <c r="CC75" i="37" s="1"/>
  <c r="Y75" i="37" s="1"/>
  <c r="BY35" i="37"/>
  <c r="CD35" i="37" s="1"/>
  <c r="AA35" i="37" s="1"/>
  <c r="BY48" i="37"/>
  <c r="CD48" i="37" s="1"/>
  <c r="AA48" i="37" s="1"/>
  <c r="BV75" i="37"/>
  <c r="CA75" i="37" s="1"/>
  <c r="U75" i="37" s="1"/>
  <c r="BV35" i="37"/>
  <c r="CA35" i="37" s="1"/>
  <c r="U35" i="37" s="1"/>
  <c r="BV30" i="37"/>
  <c r="CA30" i="37" s="1"/>
  <c r="U30" i="37" s="1"/>
  <c r="V30" i="37" s="1"/>
  <c r="AH30" i="37" s="1"/>
  <c r="BW38" i="37"/>
  <c r="CB38" i="37" s="1"/>
  <c r="W38" i="37" s="1"/>
  <c r="BV81" i="37"/>
  <c r="CA81" i="37" s="1"/>
  <c r="U81" i="37" s="1"/>
  <c r="BW99" i="37"/>
  <c r="CB99" i="37" s="1"/>
  <c r="W99" i="37" s="1"/>
  <c r="BV99" i="37"/>
  <c r="CA99" i="37" s="1"/>
  <c r="U99" i="37" s="1"/>
  <c r="BV114" i="37"/>
  <c r="CA114" i="37" s="1"/>
  <c r="U114" i="37" s="1"/>
  <c r="V114" i="37" s="1"/>
  <c r="AH114" i="37" s="1"/>
  <c r="BU65" i="37"/>
  <c r="BZ65" i="37" s="1"/>
  <c r="S65" i="37" s="1"/>
  <c r="AG65" i="37" s="1"/>
  <c r="BW48" i="37"/>
  <c r="CB48" i="37" s="1"/>
  <c r="W48" i="37" s="1"/>
  <c r="X48" i="37" s="1"/>
  <c r="AI48" i="37" s="1"/>
  <c r="BV111" i="37"/>
  <c r="CA111" i="37" s="1"/>
  <c r="U111" i="37" s="1"/>
  <c r="V111" i="37" s="1"/>
  <c r="AH111" i="37" s="1"/>
  <c r="BX85" i="37"/>
  <c r="CC85" i="37" s="1"/>
  <c r="Y85" i="37" s="1"/>
  <c r="Z85" i="37" s="1"/>
  <c r="AJ85" i="37" s="1"/>
  <c r="BX48" i="37"/>
  <c r="CC48" i="37" s="1"/>
  <c r="Y48" i="37" s="1"/>
  <c r="Z48" i="37" s="1"/>
  <c r="AJ48" i="37" s="1"/>
  <c r="BY9" i="37"/>
  <c r="CD9" i="37" s="1"/>
  <c r="AA9" i="37" s="1"/>
  <c r="BW32" i="37"/>
  <c r="CB32" i="37" s="1"/>
  <c r="W32" i="37" s="1"/>
  <c r="X32" i="37" s="1"/>
  <c r="BU139" i="37"/>
  <c r="BZ139" i="37" s="1"/>
  <c r="S139" i="37" s="1"/>
  <c r="AG139" i="37" s="1"/>
  <c r="BV32" i="37"/>
  <c r="CA32" i="37" s="1"/>
  <c r="U32" i="37" s="1"/>
  <c r="V32" i="37" s="1"/>
  <c r="BY127" i="37"/>
  <c r="CD127" i="37" s="1"/>
  <c r="AA127" i="37" s="1"/>
  <c r="BV139" i="37"/>
  <c r="CA139" i="37" s="1"/>
  <c r="U139" i="37" s="1"/>
  <c r="BU81" i="37"/>
  <c r="BZ81" i="37" s="1"/>
  <c r="S81" i="37" s="1"/>
  <c r="AG81" i="37" s="1"/>
  <c r="BW139" i="37"/>
  <c r="CB139" i="37" s="1"/>
  <c r="W139" i="37" s="1"/>
  <c r="BY104" i="37"/>
  <c r="CD104" i="37" s="1"/>
  <c r="AA104" i="37" s="1"/>
  <c r="BV48" i="37"/>
  <c r="CA48" i="37" s="1"/>
  <c r="U48" i="37" s="1"/>
  <c r="BW16" i="37"/>
  <c r="CB16" i="37" s="1"/>
  <c r="W16" i="37" s="1"/>
  <c r="BU97" i="37"/>
  <c r="BZ97" i="37" s="1"/>
  <c r="S97" i="37" s="1"/>
  <c r="AG97" i="37" s="1"/>
  <c r="BX90" i="37"/>
  <c r="CC90" i="37" s="1"/>
  <c r="Y90" i="37" s="1"/>
  <c r="BV97" i="37"/>
  <c r="CA97" i="37" s="1"/>
  <c r="U97" i="37" s="1"/>
  <c r="BV140" i="37"/>
  <c r="CA140" i="37" s="1"/>
  <c r="U140" i="37" s="1"/>
  <c r="V140" i="37" s="1"/>
  <c r="AH140" i="37" s="1"/>
  <c r="BY140" i="37"/>
  <c r="CD140" i="37" s="1"/>
  <c r="AA140" i="37" s="1"/>
  <c r="BV104" i="37"/>
  <c r="CA104" i="37" s="1"/>
  <c r="U104" i="37" s="1"/>
  <c r="V104" i="37" s="1"/>
  <c r="BU16" i="37"/>
  <c r="BZ16" i="37" s="1"/>
  <c r="S16" i="37" s="1"/>
  <c r="AG16" i="37" s="1"/>
  <c r="BW35" i="37"/>
  <c r="CB35" i="37" s="1"/>
  <c r="W35" i="37" s="1"/>
  <c r="BW127" i="37"/>
  <c r="CB127" i="37" s="1"/>
  <c r="W127" i="37" s="1"/>
  <c r="BY81" i="37"/>
  <c r="CD81" i="37" s="1"/>
  <c r="AA81" i="37" s="1"/>
  <c r="BX139" i="37"/>
  <c r="CC139" i="37" s="1"/>
  <c r="Y139" i="37" s="1"/>
  <c r="BV16" i="37"/>
  <c r="CA16" i="37" s="1"/>
  <c r="U16" i="37" s="1"/>
  <c r="BX104" i="37"/>
  <c r="CC104" i="37" s="1"/>
  <c r="Y104" i="37" s="1"/>
  <c r="Z104" i="37" s="1"/>
  <c r="BU127" i="37"/>
  <c r="BZ127" i="37" s="1"/>
  <c r="S127" i="37" s="1"/>
  <c r="AG127" i="37" s="1"/>
  <c r="BY135" i="37"/>
  <c r="CD135" i="37" s="1"/>
  <c r="AA135" i="37" s="1"/>
  <c r="BW81" i="37"/>
  <c r="CB81" i="37" s="1"/>
  <c r="W81" i="37" s="1"/>
  <c r="BX35" i="37"/>
  <c r="CC35" i="37" s="1"/>
  <c r="Y35" i="37" s="1"/>
  <c r="Z35" i="37" s="1"/>
  <c r="AJ35" i="37" s="1"/>
  <c r="BV65" i="37"/>
  <c r="CA65" i="37" s="1"/>
  <c r="U65" i="37" s="1"/>
  <c r="V65" i="37" s="1"/>
  <c r="AH65" i="37" s="1"/>
  <c r="BX65" i="37"/>
  <c r="CC65" i="37" s="1"/>
  <c r="Y65" i="37" s="1"/>
  <c r="BV138" i="37"/>
  <c r="CA138" i="37" s="1"/>
  <c r="U138" i="37" s="1"/>
  <c r="V138" i="37" s="1"/>
  <c r="AH138" i="37" s="1"/>
  <c r="BV133" i="37"/>
  <c r="CA133" i="37" s="1"/>
  <c r="U133" i="37" s="1"/>
  <c r="BV74" i="37"/>
  <c r="CA74" i="37" s="1"/>
  <c r="U74" i="37" s="1"/>
  <c r="V74" i="37" s="1"/>
  <c r="AH74" i="37" s="1"/>
  <c r="BY65" i="37"/>
  <c r="CD65" i="37" s="1"/>
  <c r="AA65" i="37" s="1"/>
  <c r="BV64" i="37"/>
  <c r="CA64" i="37" s="1"/>
  <c r="U64" i="37" s="1"/>
  <c r="BU79" i="37"/>
  <c r="BZ79" i="37" s="1"/>
  <c r="S79" i="37" s="1"/>
  <c r="AG79" i="37" s="1"/>
  <c r="BW19" i="37"/>
  <c r="CB19" i="37" s="1"/>
  <c r="W19" i="37" s="1"/>
  <c r="BU110" i="37"/>
  <c r="BZ110" i="37" s="1"/>
  <c r="S110" i="37" s="1"/>
  <c r="AG110" i="37" s="1"/>
  <c r="BU111" i="37"/>
  <c r="BZ111" i="37" s="1"/>
  <c r="S111" i="37" s="1"/>
  <c r="AG111" i="37" s="1"/>
  <c r="BU64" i="37"/>
  <c r="BZ64" i="37" s="1"/>
  <c r="S64" i="37" s="1"/>
  <c r="AG64" i="37" s="1"/>
  <c r="BW62" i="37"/>
  <c r="CB62" i="37" s="1"/>
  <c r="W62" i="37" s="1"/>
  <c r="BW138" i="37"/>
  <c r="CB138" i="37" s="1"/>
  <c r="W138" i="37" s="1"/>
  <c r="BX16" i="37"/>
  <c r="CC16" i="37" s="1"/>
  <c r="Y16" i="37" s="1"/>
  <c r="BX138" i="37"/>
  <c r="CC138" i="37" s="1"/>
  <c r="Y138" i="37" s="1"/>
  <c r="BU74" i="37"/>
  <c r="BZ74" i="37" s="1"/>
  <c r="S74" i="37" s="1"/>
  <c r="AG74" i="37" s="1"/>
  <c r="BW43" i="37"/>
  <c r="CB43" i="37" s="1"/>
  <c r="W43" i="37" s="1"/>
  <c r="T125" i="37"/>
  <c r="AG125" i="37"/>
  <c r="BU54" i="37"/>
  <c r="BZ54" i="37" s="1"/>
  <c r="S54" i="37" s="1"/>
  <c r="AG54" i="37" s="1"/>
  <c r="BU43" i="37"/>
  <c r="BZ43" i="37" s="1"/>
  <c r="S43" i="37" s="1"/>
  <c r="AG43" i="37" s="1"/>
  <c r="T104" i="37"/>
  <c r="AG104" i="37"/>
  <c r="BY110" i="37"/>
  <c r="CD110" i="37" s="1"/>
  <c r="AA110" i="37" s="1"/>
  <c r="BY22" i="37"/>
  <c r="CD22" i="37" s="1"/>
  <c r="AA22" i="37" s="1"/>
  <c r="BU145" i="37"/>
  <c r="BZ145" i="37" s="1"/>
  <c r="S145" i="37" s="1"/>
  <c r="AG145" i="37" s="1"/>
  <c r="BY74" i="37"/>
  <c r="CD74" i="37" s="1"/>
  <c r="AA74" i="37" s="1"/>
  <c r="AB74" i="37" s="1"/>
  <c r="AK74" i="37" s="1"/>
  <c r="BX110" i="37"/>
  <c r="CC110" i="37" s="1"/>
  <c r="Y110" i="37" s="1"/>
  <c r="BW104" i="37"/>
  <c r="CB104" i="37" s="1"/>
  <c r="W104" i="37" s="1"/>
  <c r="X104" i="37" s="1"/>
  <c r="BW101" i="37"/>
  <c r="CB101" i="37" s="1"/>
  <c r="W101" i="37" s="1"/>
  <c r="BW110" i="37"/>
  <c r="CB110" i="37" s="1"/>
  <c r="W110" i="37" s="1"/>
  <c r="X110" i="37" s="1"/>
  <c r="AI110" i="37" s="1"/>
  <c r="BW54" i="37"/>
  <c r="CB54" i="37" s="1"/>
  <c r="W54" i="37" s="1"/>
  <c r="T32" i="37"/>
  <c r="AG32" i="37"/>
  <c r="BW22" i="37"/>
  <c r="CB22" i="37" s="1"/>
  <c r="W22" i="37" s="1"/>
  <c r="X22" i="37" s="1"/>
  <c r="AI22" i="37" s="1"/>
  <c r="BY100" i="37"/>
  <c r="CD100" i="37" s="1"/>
  <c r="AA100" i="37" s="1"/>
  <c r="T51" i="37"/>
  <c r="AG51" i="37"/>
  <c r="Z125" i="37"/>
  <c r="AJ125" i="37" s="1"/>
  <c r="BX77" i="37"/>
  <c r="CC77" i="37" s="1"/>
  <c r="Y77" i="37" s="1"/>
  <c r="BV18" i="37"/>
  <c r="CA18" i="37" s="1"/>
  <c r="U18" i="37" s="1"/>
  <c r="V125" i="37"/>
  <c r="AH125" i="37" s="1"/>
  <c r="AB125" i="37"/>
  <c r="AK125" i="37" s="1"/>
  <c r="BU84" i="37"/>
  <c r="BZ84" i="37" s="1"/>
  <c r="S84" i="37" s="1"/>
  <c r="AG84" i="37" s="1"/>
  <c r="BV22" i="37"/>
  <c r="CA22" i="37" s="1"/>
  <c r="U22" i="37" s="1"/>
  <c r="T76" i="37"/>
  <c r="AG76" i="37"/>
  <c r="BY55" i="37"/>
  <c r="CD55" i="37" s="1"/>
  <c r="AA55" i="37" s="1"/>
  <c r="AB104" i="37"/>
  <c r="AK104" i="37" s="1"/>
  <c r="AN125" i="37"/>
  <c r="AU125" i="37"/>
  <c r="AN32" i="37"/>
  <c r="AU32" i="37"/>
  <c r="AB32" i="37"/>
  <c r="AK32" i="37" s="1"/>
  <c r="BX79" i="37"/>
  <c r="CC79" i="37" s="1"/>
  <c r="Y79" i="37" s="1"/>
  <c r="BU93" i="37"/>
  <c r="BZ93" i="37" s="1"/>
  <c r="S93" i="37" s="1"/>
  <c r="AG93" i="37" s="1"/>
  <c r="BW136" i="37"/>
  <c r="CB136" i="37" s="1"/>
  <c r="W136" i="37" s="1"/>
  <c r="BY64" i="37"/>
  <c r="CD64" i="37" s="1"/>
  <c r="AA64" i="37" s="1"/>
  <c r="BU78" i="37"/>
  <c r="BZ78" i="37" s="1"/>
  <c r="S78" i="37" s="1"/>
  <c r="AG78" i="37" s="1"/>
  <c r="BW51" i="37"/>
  <c r="CB51" i="37" s="1"/>
  <c r="W51" i="37" s="1"/>
  <c r="X51" i="37" s="1"/>
  <c r="AI51" i="37" s="1"/>
  <c r="BU133" i="37"/>
  <c r="BZ133" i="37" s="1"/>
  <c r="S133" i="37" s="1"/>
  <c r="AG133" i="37" s="1"/>
  <c r="BW124" i="37"/>
  <c r="CB124" i="37" s="1"/>
  <c r="W124" i="37" s="1"/>
  <c r="BW133" i="37"/>
  <c r="CB133" i="37" s="1"/>
  <c r="W133" i="37" s="1"/>
  <c r="BU121" i="37"/>
  <c r="BZ121" i="37" s="1"/>
  <c r="S121" i="37" s="1"/>
  <c r="AG121" i="37" s="1"/>
  <c r="BW73" i="37"/>
  <c r="CB73" i="37" s="1"/>
  <c r="W73" i="37" s="1"/>
  <c r="BW29" i="37"/>
  <c r="CB29" i="37" s="1"/>
  <c r="W29" i="37" s="1"/>
  <c r="X29" i="37" s="1"/>
  <c r="AI29" i="37" s="1"/>
  <c r="BU83" i="37"/>
  <c r="BZ83" i="37" s="1"/>
  <c r="S83" i="37" s="1"/>
  <c r="AG83" i="37" s="1"/>
  <c r="BV8" i="37"/>
  <c r="CA8" i="37" s="1"/>
  <c r="U8" i="37" s="1"/>
  <c r="BU8" i="37"/>
  <c r="BZ8" i="37" s="1"/>
  <c r="S8" i="37" s="1"/>
  <c r="AG8" i="37" s="1"/>
  <c r="BV43" i="37"/>
  <c r="CA43" i="37" s="1"/>
  <c r="U43" i="37" s="1"/>
  <c r="BY43" i="37"/>
  <c r="CD43" i="37" s="1"/>
  <c r="AA43" i="37" s="1"/>
  <c r="BU19" i="37"/>
  <c r="BZ19" i="37" s="1"/>
  <c r="S19" i="37" s="1"/>
  <c r="AG19" i="37" s="1"/>
  <c r="BX30" i="37"/>
  <c r="CC30" i="37" s="1"/>
  <c r="Y30" i="37" s="1"/>
  <c r="AU76" i="37"/>
  <c r="AN76" i="37"/>
  <c r="V76" i="37"/>
  <c r="AH76" i="37" s="1"/>
  <c r="X76" i="37"/>
  <c r="AI76" i="37" s="1"/>
  <c r="Z76" i="37"/>
  <c r="AJ76" i="37" s="1"/>
  <c r="AB76" i="37"/>
  <c r="AK76" i="37" s="1"/>
  <c r="AU104" i="37"/>
  <c r="BX41" i="37"/>
  <c r="CC41" i="37" s="1"/>
  <c r="Y41" i="37" s="1"/>
  <c r="BX98" i="37"/>
  <c r="CC98" i="37" s="1"/>
  <c r="Y98" i="37" s="1"/>
  <c r="BU98" i="37"/>
  <c r="BZ98" i="37" s="1"/>
  <c r="S98" i="37" s="1"/>
  <c r="AG98" i="37" s="1"/>
  <c r="BW14" i="37"/>
  <c r="CB14" i="37" s="1"/>
  <c r="W14" i="37" s="1"/>
  <c r="BV67" i="37"/>
  <c r="CA67" i="37" s="1"/>
  <c r="U67" i="37" s="1"/>
  <c r="BU5" i="37"/>
  <c r="BZ5" i="37" s="1"/>
  <c r="S5" i="37" s="1"/>
  <c r="AG5" i="37" s="1"/>
  <c r="AU51" i="37"/>
  <c r="AN51" i="37"/>
  <c r="Z32" i="37"/>
  <c r="BY8" i="37"/>
  <c r="CD8" i="37" s="1"/>
  <c r="AA8" i="37" s="1"/>
  <c r="BU41" i="37"/>
  <c r="BZ41" i="37" s="1"/>
  <c r="S41" i="37" s="1"/>
  <c r="AG41" i="37" s="1"/>
  <c r="BV41" i="37"/>
  <c r="CA41" i="37" s="1"/>
  <c r="U41" i="37" s="1"/>
  <c r="BW41" i="37"/>
  <c r="CB41" i="37" s="1"/>
  <c r="W41" i="37" s="1"/>
  <c r="BW7" i="37"/>
  <c r="CB7" i="37" s="1"/>
  <c r="W7" i="37" s="1"/>
  <c r="X7" i="37" s="1"/>
  <c r="AI7" i="37" s="1"/>
  <c r="BW94" i="37"/>
  <c r="CB94" i="37" s="1"/>
  <c r="W94" i="37" s="1"/>
  <c r="BV7" i="37"/>
  <c r="CA7" i="37" s="1"/>
  <c r="U7" i="37" s="1"/>
  <c r="V7" i="37" s="1"/>
  <c r="AH7" i="37" s="1"/>
  <c r="BX54" i="37"/>
  <c r="CC54" i="37" s="1"/>
  <c r="Y54" i="37" s="1"/>
  <c r="BU122" i="37"/>
  <c r="BZ122" i="37" s="1"/>
  <c r="S122" i="37" s="1"/>
  <c r="AG122" i="37" s="1"/>
  <c r="BV72" i="37"/>
  <c r="CA72" i="37" s="1"/>
  <c r="U72" i="37" s="1"/>
  <c r="BW72" i="37"/>
  <c r="CB72" i="37" s="1"/>
  <c r="W72" i="37" s="1"/>
  <c r="BX7" i="37"/>
  <c r="CC7" i="37" s="1"/>
  <c r="Y7" i="37" s="1"/>
  <c r="Z7" i="37" s="1"/>
  <c r="AJ7" i="37" s="1"/>
  <c r="BW4" i="37"/>
  <c r="CB4" i="37" s="1"/>
  <c r="W4" i="37" s="1"/>
  <c r="BY51" i="37"/>
  <c r="CD51" i="37" s="1"/>
  <c r="AA51" i="37" s="1"/>
  <c r="AB51" i="37" s="1"/>
  <c r="BX78" i="37"/>
  <c r="CC78" i="37" s="1"/>
  <c r="Y78" i="37" s="1"/>
  <c r="BW8" i="37"/>
  <c r="CB8" i="37" s="1"/>
  <c r="W8" i="37" s="1"/>
  <c r="BU4" i="37"/>
  <c r="BZ4" i="37" s="1"/>
  <c r="S4" i="37" s="1"/>
  <c r="BY62" i="37"/>
  <c r="CD62" i="37" s="1"/>
  <c r="AA62" i="37" s="1"/>
  <c r="BX51" i="37"/>
  <c r="CC51" i="37" s="1"/>
  <c r="Y51" i="37" s="1"/>
  <c r="Z51" i="37" s="1"/>
  <c r="BW64" i="37"/>
  <c r="CB64" i="37" s="1"/>
  <c r="W64" i="37" s="1"/>
  <c r="BW58" i="37"/>
  <c r="CB58" i="37" s="1"/>
  <c r="W58" i="37" s="1"/>
  <c r="X58" i="37" s="1"/>
  <c r="AI58" i="37" s="1"/>
  <c r="BV5" i="37"/>
  <c r="CA5" i="37" s="1"/>
  <c r="U5" i="37" s="1"/>
  <c r="BU72" i="37"/>
  <c r="BZ72" i="37" s="1"/>
  <c r="S72" i="37" s="1"/>
  <c r="BU67" i="37"/>
  <c r="BZ67" i="37" s="1"/>
  <c r="S67" i="37" s="1"/>
  <c r="AG67" i="37" s="1"/>
  <c r="BX111" i="37"/>
  <c r="CC111" i="37" s="1"/>
  <c r="Y111" i="37" s="1"/>
  <c r="BW67" i="37"/>
  <c r="CB67" i="37" s="1"/>
  <c r="W67" i="37" s="1"/>
  <c r="BW30" i="37"/>
  <c r="CB30" i="37" s="1"/>
  <c r="W30" i="37" s="1"/>
  <c r="BY34" i="37"/>
  <c r="CD34" i="37" s="1"/>
  <c r="AA34" i="37" s="1"/>
  <c r="BX84" i="37"/>
  <c r="CC84" i="37" s="1"/>
  <c r="Y84" i="37" s="1"/>
  <c r="BY68" i="37"/>
  <c r="CD68" i="37" s="1"/>
  <c r="AA68" i="37" s="1"/>
  <c r="BU68" i="37"/>
  <c r="BZ68" i="37" s="1"/>
  <c r="S68" i="37" s="1"/>
  <c r="BV107" i="37"/>
  <c r="CA107" i="37" s="1"/>
  <c r="U107" i="37" s="1"/>
  <c r="BW68" i="37"/>
  <c r="CB68" i="37" s="1"/>
  <c r="W68" i="37" s="1"/>
  <c r="BU107" i="37"/>
  <c r="BZ107" i="37" s="1"/>
  <c r="S107" i="37" s="1"/>
  <c r="AG107" i="37" s="1"/>
  <c r="BX68" i="37"/>
  <c r="CC68" i="37" s="1"/>
  <c r="Y68" i="37" s="1"/>
  <c r="BX100" i="37"/>
  <c r="CC100" i="37" s="1"/>
  <c r="Y100" i="37" s="1"/>
  <c r="BX117" i="37"/>
  <c r="CC117" i="37" s="1"/>
  <c r="Y117" i="37" s="1"/>
  <c r="BX107" i="37"/>
  <c r="CC107" i="37" s="1"/>
  <c r="Y107" i="37" s="1"/>
  <c r="BV122" i="37"/>
  <c r="CA122" i="37" s="1"/>
  <c r="U122" i="37" s="1"/>
  <c r="BW84" i="37"/>
  <c r="CB84" i="37" s="1"/>
  <c r="W84" i="37" s="1"/>
  <c r="X84" i="37" s="1"/>
  <c r="AI84" i="37" s="1"/>
  <c r="BU34" i="37"/>
  <c r="BZ34" i="37" s="1"/>
  <c r="S34" i="37" s="1"/>
  <c r="AG34" i="37" s="1"/>
  <c r="BV108" i="37"/>
  <c r="CA108" i="37" s="1"/>
  <c r="U108" i="37" s="1"/>
  <c r="BV45" i="37"/>
  <c r="CA45" i="37" s="1"/>
  <c r="U45" i="37" s="1"/>
  <c r="V45" i="37" s="1"/>
  <c r="AH45" i="37" s="1"/>
  <c r="BW107" i="37"/>
  <c r="CB107" i="37" s="1"/>
  <c r="W107" i="37" s="1"/>
  <c r="BW25" i="37"/>
  <c r="CB25" i="37" s="1"/>
  <c r="W25" i="37" s="1"/>
  <c r="BW128" i="37"/>
  <c r="CB128" i="37" s="1"/>
  <c r="W128" i="37" s="1"/>
  <c r="BU101" i="37"/>
  <c r="BZ101" i="37" s="1"/>
  <c r="S101" i="37" s="1"/>
  <c r="AG101" i="37" s="1"/>
  <c r="BW6" i="37"/>
  <c r="CB6" i="37" s="1"/>
  <c r="W6" i="37" s="1"/>
  <c r="BY101" i="37"/>
  <c r="CD101" i="37" s="1"/>
  <c r="AA101" i="37" s="1"/>
  <c r="BX135" i="37"/>
  <c r="CC135" i="37" s="1"/>
  <c r="Y135" i="37" s="1"/>
  <c r="Z135" i="37" s="1"/>
  <c r="AJ135" i="37" s="1"/>
  <c r="BU25" i="37"/>
  <c r="BZ25" i="37" s="1"/>
  <c r="S25" i="37" s="1"/>
  <c r="AG25" i="37" s="1"/>
  <c r="BW56" i="37"/>
  <c r="CB56" i="37" s="1"/>
  <c r="W56" i="37" s="1"/>
  <c r="BV83" i="37"/>
  <c r="CA83" i="37" s="1"/>
  <c r="U83" i="37" s="1"/>
  <c r="BX25" i="37"/>
  <c r="CC25" i="37" s="1"/>
  <c r="Y25" i="37" s="1"/>
  <c r="BW63" i="37"/>
  <c r="CB63" i="37" s="1"/>
  <c r="W63" i="37" s="1"/>
  <c r="BV52" i="37"/>
  <c r="CA52" i="37" s="1"/>
  <c r="U52" i="37" s="1"/>
  <c r="BU18" i="37"/>
  <c r="BZ18" i="37" s="1"/>
  <c r="S18" i="37" s="1"/>
  <c r="BY71" i="37"/>
  <c r="CD71" i="37" s="1"/>
  <c r="AA71" i="37" s="1"/>
  <c r="BV124" i="37"/>
  <c r="CA124" i="37" s="1"/>
  <c r="U124" i="37" s="1"/>
  <c r="BU6" i="37"/>
  <c r="BZ6" i="37" s="1"/>
  <c r="S6" i="37" s="1"/>
  <c r="AG6" i="37" s="1"/>
  <c r="BU123" i="37"/>
  <c r="BZ123" i="37" s="1"/>
  <c r="S123" i="37" s="1"/>
  <c r="AG123" i="37" s="1"/>
  <c r="BU100" i="37"/>
  <c r="BZ100" i="37" s="1"/>
  <c r="S100" i="37" s="1"/>
  <c r="BV98" i="37"/>
  <c r="CA98" i="37" s="1"/>
  <c r="U98" i="37" s="1"/>
  <c r="BW123" i="37"/>
  <c r="CB123" i="37" s="1"/>
  <c r="W123" i="37" s="1"/>
  <c r="BY93" i="37"/>
  <c r="CD93" i="37" s="1"/>
  <c r="AA93" i="37" s="1"/>
  <c r="AB93" i="37" s="1"/>
  <c r="AK93" i="37" s="1"/>
  <c r="BX93" i="37"/>
  <c r="CC93" i="37" s="1"/>
  <c r="Y93" i="37" s="1"/>
  <c r="Z93" i="37" s="1"/>
  <c r="AJ93" i="37" s="1"/>
  <c r="BU77" i="37"/>
  <c r="BZ77" i="37" s="1"/>
  <c r="S77" i="37" s="1"/>
  <c r="AG77" i="37" s="1"/>
  <c r="BY18" i="37"/>
  <c r="CD18" i="37" s="1"/>
  <c r="AA18" i="37" s="1"/>
  <c r="BW121" i="37"/>
  <c r="CB121" i="37" s="1"/>
  <c r="W121" i="37" s="1"/>
  <c r="BV77" i="37"/>
  <c r="CA77" i="37" s="1"/>
  <c r="U77" i="37" s="1"/>
  <c r="BW47" i="37"/>
  <c r="CB47" i="37" s="1"/>
  <c r="W47" i="37" s="1"/>
  <c r="BW34" i="37"/>
  <c r="CB34" i="37" s="1"/>
  <c r="W34" i="37" s="1"/>
  <c r="BU47" i="37"/>
  <c r="BZ47" i="37" s="1"/>
  <c r="S47" i="37" s="1"/>
  <c r="BV115" i="37"/>
  <c r="CA115" i="37" s="1"/>
  <c r="U115" i="37" s="1"/>
  <c r="BU63" i="37"/>
  <c r="BZ63" i="37" s="1"/>
  <c r="S63" i="37" s="1"/>
  <c r="AG63" i="37" s="1"/>
  <c r="BX115" i="37"/>
  <c r="CC115" i="37" s="1"/>
  <c r="Y115" i="37" s="1"/>
  <c r="BU52" i="37"/>
  <c r="BZ52" i="37" s="1"/>
  <c r="S52" i="37" s="1"/>
  <c r="BX83" i="37"/>
  <c r="CC83" i="37" s="1"/>
  <c r="Y83" i="37" s="1"/>
  <c r="BV6" i="37"/>
  <c r="CA6" i="37" s="1"/>
  <c r="U6" i="37" s="1"/>
  <c r="BV135" i="37"/>
  <c r="CA135" i="37" s="1"/>
  <c r="U135" i="37" s="1"/>
  <c r="BX52" i="37"/>
  <c r="CC52" i="37" s="1"/>
  <c r="Y52" i="37" s="1"/>
  <c r="BY83" i="37"/>
  <c r="CD83" i="37" s="1"/>
  <c r="AA83" i="37" s="1"/>
  <c r="BY6" i="37"/>
  <c r="CD6" i="37" s="1"/>
  <c r="AA6" i="37" s="1"/>
  <c r="BV117" i="37"/>
  <c r="CA117" i="37" s="1"/>
  <c r="U117" i="37" s="1"/>
  <c r="BU99" i="37"/>
  <c r="BZ99" i="37" s="1"/>
  <c r="S99" i="37" s="1"/>
  <c r="BX99" i="37"/>
  <c r="CC99" i="37" s="1"/>
  <c r="Y99" i="37" s="1"/>
  <c r="BY25" i="37"/>
  <c r="CD25" i="37" s="1"/>
  <c r="AA25" i="37" s="1"/>
  <c r="BU38" i="37"/>
  <c r="BZ38" i="37" s="1"/>
  <c r="S38" i="37" s="1"/>
  <c r="AN38" i="37" s="1"/>
  <c r="BV19" i="37"/>
  <c r="CA19" i="37" s="1"/>
  <c r="U19" i="37" s="1"/>
  <c r="BV71" i="37"/>
  <c r="CA71" i="37" s="1"/>
  <c r="U71" i="37" s="1"/>
  <c r="BV78" i="37"/>
  <c r="CA78" i="37" s="1"/>
  <c r="U78" i="37" s="1"/>
  <c r="BX101" i="37"/>
  <c r="CC101" i="37" s="1"/>
  <c r="Y101" i="37" s="1"/>
  <c r="BV63" i="37"/>
  <c r="CA63" i="37" s="1"/>
  <c r="U63" i="37" s="1"/>
  <c r="BU108" i="37"/>
  <c r="BZ108" i="37" s="1"/>
  <c r="S108" i="37" s="1"/>
  <c r="AG108" i="37" s="1"/>
  <c r="BX71" i="37"/>
  <c r="CC71" i="37" s="1"/>
  <c r="Y71" i="37" s="1"/>
  <c r="BW98" i="37"/>
  <c r="CB98" i="37" s="1"/>
  <c r="W98" i="37" s="1"/>
  <c r="BU71" i="37"/>
  <c r="BZ71" i="37" s="1"/>
  <c r="S71" i="37" s="1"/>
  <c r="AG71" i="37" s="1"/>
  <c r="BX63" i="37"/>
  <c r="CC63" i="37" s="1"/>
  <c r="Y63" i="37" s="1"/>
  <c r="BW93" i="37"/>
  <c r="CB93" i="37" s="1"/>
  <c r="W93" i="37" s="1"/>
  <c r="X93" i="37" s="1"/>
  <c r="AI93" i="37" s="1"/>
  <c r="BW77" i="37"/>
  <c r="CB77" i="37" s="1"/>
  <c r="W77" i="37" s="1"/>
  <c r="BV102" i="37"/>
  <c r="CA102" i="37" s="1"/>
  <c r="U102" i="37" s="1"/>
  <c r="BU117" i="37"/>
  <c r="BZ117" i="37" s="1"/>
  <c r="S117" i="37" s="1"/>
  <c r="AG117" i="37" s="1"/>
  <c r="BW11" i="37"/>
  <c r="CB11" i="37" s="1"/>
  <c r="W11" i="37" s="1"/>
  <c r="BW26" i="37"/>
  <c r="CB26" i="37" s="1"/>
  <c r="W26" i="37" s="1"/>
  <c r="BX11" i="37"/>
  <c r="CC11" i="37" s="1"/>
  <c r="Y11" i="37" s="1"/>
  <c r="BU102" i="37"/>
  <c r="BZ102" i="37" s="1"/>
  <c r="S102" i="37" s="1"/>
  <c r="AU102" i="37" s="1"/>
  <c r="BY11" i="37"/>
  <c r="CD11" i="37" s="1"/>
  <c r="AA11" i="37" s="1"/>
  <c r="BW102" i="37"/>
  <c r="CB102" i="37" s="1"/>
  <c r="W102" i="37" s="1"/>
  <c r="BV39" i="37"/>
  <c r="CA39" i="37" s="1"/>
  <c r="U39" i="37" s="1"/>
  <c r="BY53" i="37"/>
  <c r="CD53" i="37" s="1"/>
  <c r="AA53" i="37" s="1"/>
  <c r="BU90" i="37"/>
  <c r="BZ90" i="37" s="1"/>
  <c r="S90" i="37" s="1"/>
  <c r="AG90" i="37" s="1"/>
  <c r="BX102" i="37"/>
  <c r="CC102" i="37" s="1"/>
  <c r="Y102" i="37" s="1"/>
  <c r="BW90" i="37"/>
  <c r="CB90" i="37" s="1"/>
  <c r="W90" i="37" s="1"/>
  <c r="BU82" i="37"/>
  <c r="BZ82" i="37" s="1"/>
  <c r="S82" i="37" s="1"/>
  <c r="BY90" i="37"/>
  <c r="CD90" i="37" s="1"/>
  <c r="AA90" i="37" s="1"/>
  <c r="BX82" i="37"/>
  <c r="CC82" i="37" s="1"/>
  <c r="Y82" i="37" s="1"/>
  <c r="BY45" i="37"/>
  <c r="CD45" i="37" s="1"/>
  <c r="AA45" i="37" s="1"/>
  <c r="BU53" i="37"/>
  <c r="BZ53" i="37" s="1"/>
  <c r="S53" i="37" s="1"/>
  <c r="BV56" i="37"/>
  <c r="CA56" i="37" s="1"/>
  <c r="U56" i="37" s="1"/>
  <c r="BV53" i="37"/>
  <c r="CA53" i="37" s="1"/>
  <c r="U53" i="37" s="1"/>
  <c r="BU45" i="37"/>
  <c r="BZ45" i="37" s="1"/>
  <c r="S45" i="37" s="1"/>
  <c r="AB45" i="37" s="1"/>
  <c r="AK45" i="37" s="1"/>
  <c r="BU39" i="37"/>
  <c r="BZ39" i="37" s="1"/>
  <c r="S39" i="37" s="1"/>
  <c r="AG39" i="37" s="1"/>
  <c r="BW45" i="37"/>
  <c r="CB45" i="37" s="1"/>
  <c r="W45" i="37" s="1"/>
  <c r="BU26" i="37"/>
  <c r="BZ26" i="37" s="1"/>
  <c r="S26" i="37" s="1"/>
  <c r="BV26" i="37"/>
  <c r="CA26" i="37" s="1"/>
  <c r="U26" i="37" s="1"/>
  <c r="BU56" i="37"/>
  <c r="BZ56" i="37" s="1"/>
  <c r="S56" i="37" s="1"/>
  <c r="AG56" i="37" s="1"/>
  <c r="BX4" i="37"/>
  <c r="CC4" i="37" s="1"/>
  <c r="Y4" i="37" s="1"/>
  <c r="BX53" i="37"/>
  <c r="CC53" i="37" s="1"/>
  <c r="Y53" i="37" s="1"/>
  <c r="BX92" i="37"/>
  <c r="CC92" i="37" s="1"/>
  <c r="Y92" i="37" s="1"/>
  <c r="BX5" i="37"/>
  <c r="CC5" i="37" s="1"/>
  <c r="Y5" i="37" s="1"/>
  <c r="Z5" i="37" s="1"/>
  <c r="AJ5" i="37" s="1"/>
  <c r="BV82" i="37"/>
  <c r="CA82" i="37" s="1"/>
  <c r="U82" i="37" s="1"/>
  <c r="V82" i="37" s="1"/>
  <c r="AH82" i="37" s="1"/>
  <c r="BW95" i="37"/>
  <c r="CB95" i="37" s="1"/>
  <c r="W95" i="37" s="1"/>
  <c r="BW5" i="37"/>
  <c r="CB5" i="37" s="1"/>
  <c r="W5" i="37" s="1"/>
  <c r="X5" i="37" s="1"/>
  <c r="AI5" i="37" s="1"/>
  <c r="BX145" i="37"/>
  <c r="CC145" i="37" s="1"/>
  <c r="Y145" i="37" s="1"/>
  <c r="BV21" i="37"/>
  <c r="CA21" i="37" s="1"/>
  <c r="U21" i="37" s="1"/>
  <c r="BX39" i="37"/>
  <c r="CC39" i="37" s="1"/>
  <c r="Y39" i="37" s="1"/>
  <c r="BY54" i="37"/>
  <c r="CD54" i="37" s="1"/>
  <c r="AA54" i="37" s="1"/>
  <c r="BU21" i="37"/>
  <c r="BZ21" i="37" s="1"/>
  <c r="S21" i="37" s="1"/>
  <c r="AN21" i="37" s="1"/>
  <c r="BV123" i="37"/>
  <c r="CA123" i="37" s="1"/>
  <c r="U123" i="37" s="1"/>
  <c r="BW145" i="37"/>
  <c r="CB145" i="37" s="1"/>
  <c r="W145" i="37" s="1"/>
  <c r="BX56" i="37"/>
  <c r="CC56" i="37" s="1"/>
  <c r="Y56" i="37" s="1"/>
  <c r="BU11" i="37"/>
  <c r="BZ11" i="37" s="1"/>
  <c r="S11" i="37" s="1"/>
  <c r="BV34" i="37"/>
  <c r="CA34" i="37" s="1"/>
  <c r="U34" i="37" s="1"/>
  <c r="BY26" i="37"/>
  <c r="CD26" i="37" s="1"/>
  <c r="AA26" i="37" s="1"/>
  <c r="BW117" i="37"/>
  <c r="CB117" i="37" s="1"/>
  <c r="W117" i="37" s="1"/>
  <c r="BU115" i="37"/>
  <c r="BZ115" i="37" s="1"/>
  <c r="S115" i="37" s="1"/>
  <c r="AG115" i="37" s="1"/>
  <c r="BV51" i="37"/>
  <c r="CA51" i="37" s="1"/>
  <c r="U51" i="37" s="1"/>
  <c r="V51" i="37" s="1"/>
  <c r="AH51" i="37" s="1"/>
  <c r="BV4" i="37"/>
  <c r="CA4" i="37" s="1"/>
  <c r="U4" i="37" s="1"/>
  <c r="BW39" i="37"/>
  <c r="CB39" i="37" s="1"/>
  <c r="W39" i="37" s="1"/>
  <c r="BW79" i="37"/>
  <c r="CB79" i="37" s="1"/>
  <c r="W79" i="37" s="1"/>
  <c r="BU69" i="37"/>
  <c r="BZ69" i="37" s="1"/>
  <c r="S69" i="37" s="1"/>
  <c r="AG69" i="37" s="1"/>
  <c r="BX120" i="37"/>
  <c r="CC120" i="37" s="1"/>
  <c r="Y120" i="37" s="1"/>
  <c r="BY108" i="37"/>
  <c r="CD108" i="37" s="1"/>
  <c r="AA108" i="37" s="1"/>
  <c r="BW69" i="37"/>
  <c r="CB69" i="37" s="1"/>
  <c r="W69" i="37" s="1"/>
  <c r="BY129" i="37"/>
  <c r="CD129" i="37" s="1"/>
  <c r="AA129" i="37" s="1"/>
  <c r="BU96" i="37"/>
  <c r="BZ96" i="37" s="1"/>
  <c r="S96" i="37" s="1"/>
  <c r="AG96" i="37" s="1"/>
  <c r="BW134" i="37"/>
  <c r="CB134" i="37" s="1"/>
  <c r="W134" i="37" s="1"/>
  <c r="BX96" i="37"/>
  <c r="CC96" i="37" s="1"/>
  <c r="Y96" i="37" s="1"/>
  <c r="BW120" i="37"/>
  <c r="CB120" i="37" s="1"/>
  <c r="W120" i="37" s="1"/>
  <c r="BW96" i="37"/>
  <c r="CB96" i="37" s="1"/>
  <c r="W96" i="37" s="1"/>
  <c r="BY21" i="37"/>
  <c r="CD21" i="37" s="1"/>
  <c r="AA21" i="37" s="1"/>
  <c r="BW137" i="37"/>
  <c r="CB137" i="37" s="1"/>
  <c r="W137" i="37" s="1"/>
  <c r="BW129" i="37"/>
  <c r="CB129" i="37" s="1"/>
  <c r="W129" i="37" s="1"/>
  <c r="BX57" i="37"/>
  <c r="CC57" i="37" s="1"/>
  <c r="Y57" i="37" s="1"/>
  <c r="Z57" i="37" s="1"/>
  <c r="AJ57" i="37" s="1"/>
  <c r="BY138" i="37"/>
  <c r="CD138" i="37" s="1"/>
  <c r="AA138" i="37" s="1"/>
  <c r="AB138" i="37" s="1"/>
  <c r="AK138" i="37" s="1"/>
  <c r="BV129" i="37"/>
  <c r="CA129" i="37" s="1"/>
  <c r="U129" i="37" s="1"/>
  <c r="BV120" i="37"/>
  <c r="CA120" i="37" s="1"/>
  <c r="U120" i="37" s="1"/>
  <c r="BY115" i="37"/>
  <c r="CD115" i="37" s="1"/>
  <c r="AA115" i="37" s="1"/>
  <c r="BU129" i="37"/>
  <c r="BZ129" i="37" s="1"/>
  <c r="S129" i="37" s="1"/>
  <c r="AU129" i="37" s="1"/>
  <c r="BV79" i="37"/>
  <c r="CA79" i="37" s="1"/>
  <c r="U79" i="37" s="1"/>
  <c r="BY67" i="37"/>
  <c r="CD67" i="37" s="1"/>
  <c r="AA67" i="37" s="1"/>
  <c r="BY91" i="37"/>
  <c r="CD91" i="37" s="1"/>
  <c r="AA91" i="37" s="1"/>
  <c r="BW122" i="37"/>
  <c r="CB122" i="37" s="1"/>
  <c r="W122" i="37" s="1"/>
  <c r="BU87" i="37"/>
  <c r="BZ87" i="37" s="1"/>
  <c r="S87" i="37" s="1"/>
  <c r="BV121" i="37"/>
  <c r="CA121" i="37" s="1"/>
  <c r="U121" i="37" s="1"/>
  <c r="BW87" i="37"/>
  <c r="CB87" i="37" s="1"/>
  <c r="W87" i="37" s="1"/>
  <c r="BY103" i="37"/>
  <c r="CD103" i="37" s="1"/>
  <c r="AA103" i="37" s="1"/>
  <c r="BU57" i="37"/>
  <c r="BZ57" i="37" s="1"/>
  <c r="S57" i="37" s="1"/>
  <c r="AG57" i="37" s="1"/>
  <c r="BU120" i="37"/>
  <c r="BZ120" i="37" s="1"/>
  <c r="S120" i="37" s="1"/>
  <c r="AG120" i="37" s="1"/>
  <c r="BX87" i="37"/>
  <c r="CC87" i="37" s="1"/>
  <c r="Y87" i="37" s="1"/>
  <c r="BY94" i="37"/>
  <c r="CD94" i="37" s="1"/>
  <c r="AA94" i="37" s="1"/>
  <c r="BV87" i="37"/>
  <c r="CA87" i="37" s="1"/>
  <c r="U87" i="37" s="1"/>
  <c r="BV29" i="37"/>
  <c r="CA29" i="37" s="1"/>
  <c r="U29" i="37" s="1"/>
  <c r="V29" i="37" s="1"/>
  <c r="AH29" i="37" s="1"/>
  <c r="BW9" i="37"/>
  <c r="CB9" i="37" s="1"/>
  <c r="W9" i="37" s="1"/>
  <c r="BV96" i="37"/>
  <c r="CA96" i="37" s="1"/>
  <c r="U96" i="37" s="1"/>
  <c r="V96" i="37" s="1"/>
  <c r="AH96" i="37" s="1"/>
  <c r="BX121" i="37"/>
  <c r="CC121" i="37" s="1"/>
  <c r="Y121" i="37" s="1"/>
  <c r="BW31" i="37"/>
  <c r="CB31" i="37" s="1"/>
  <c r="W31" i="37" s="1"/>
  <c r="X31" i="37" s="1"/>
  <c r="AI31" i="37" s="1"/>
  <c r="BY133" i="37"/>
  <c r="CD133" i="37" s="1"/>
  <c r="AA133" i="37" s="1"/>
  <c r="BX19" i="37"/>
  <c r="CC19" i="37" s="1"/>
  <c r="Y19" i="37" s="1"/>
  <c r="BW103" i="37"/>
  <c r="CB103" i="37" s="1"/>
  <c r="W103" i="37" s="1"/>
  <c r="BW15" i="37"/>
  <c r="CB15" i="37" s="1"/>
  <c r="W15" i="37" s="1"/>
  <c r="BX42" i="37"/>
  <c r="CC42" i="37" s="1"/>
  <c r="Y42" i="37" s="1"/>
  <c r="Z42" i="37" s="1"/>
  <c r="AJ42" i="37" s="1"/>
  <c r="BU73" i="37"/>
  <c r="BZ73" i="37" s="1"/>
  <c r="S73" i="37" s="1"/>
  <c r="AN73" i="37" s="1"/>
  <c r="BU103" i="37"/>
  <c r="BZ103" i="37" s="1"/>
  <c r="S103" i="37" s="1"/>
  <c r="AB103" i="37" s="1"/>
  <c r="AK103" i="37" s="1"/>
  <c r="BV103" i="37"/>
  <c r="CA103" i="37" s="1"/>
  <c r="U103" i="37" s="1"/>
  <c r="BW57" i="37"/>
  <c r="CB57" i="37" s="1"/>
  <c r="W57" i="37" s="1"/>
  <c r="X57" i="37" s="1"/>
  <c r="AI57" i="37" s="1"/>
  <c r="BV137" i="37"/>
  <c r="CA137" i="37" s="1"/>
  <c r="U137" i="37" s="1"/>
  <c r="BU146" i="37"/>
  <c r="BZ146" i="37" s="1"/>
  <c r="S146" i="37" s="1"/>
  <c r="AG146" i="37" s="1"/>
  <c r="BU137" i="37"/>
  <c r="BZ137" i="37" s="1"/>
  <c r="S137" i="37" s="1"/>
  <c r="BX73" i="37"/>
  <c r="CC73" i="37" s="1"/>
  <c r="Y73" i="37" s="1"/>
  <c r="BW21" i="37"/>
  <c r="CB21" i="37" s="1"/>
  <c r="W21" i="37" s="1"/>
  <c r="BX119" i="37"/>
  <c r="CC119" i="37" s="1"/>
  <c r="Y119" i="37" s="1"/>
  <c r="Z119" i="37" s="1"/>
  <c r="AJ119" i="37" s="1"/>
  <c r="BY131" i="37"/>
  <c r="CD131" i="37" s="1"/>
  <c r="AA131" i="37" s="1"/>
  <c r="BV80" i="37"/>
  <c r="CA80" i="37" s="1"/>
  <c r="U80" i="37" s="1"/>
  <c r="BX108" i="37"/>
  <c r="CC108" i="37" s="1"/>
  <c r="Y108" i="37" s="1"/>
  <c r="BU134" i="37"/>
  <c r="BZ134" i="37" s="1"/>
  <c r="S134" i="37" s="1"/>
  <c r="BX36" i="37"/>
  <c r="CC36" i="37" s="1"/>
  <c r="Y36" i="37" s="1"/>
  <c r="BY27" i="37"/>
  <c r="CD27" i="37" s="1"/>
  <c r="AA27" i="37" s="1"/>
  <c r="BY146" i="37"/>
  <c r="CD146" i="37" s="1"/>
  <c r="AA146" i="37" s="1"/>
  <c r="BY122" i="37"/>
  <c r="CD122" i="37" s="1"/>
  <c r="AA122" i="37" s="1"/>
  <c r="BV131" i="37"/>
  <c r="CA131" i="37" s="1"/>
  <c r="U131" i="37" s="1"/>
  <c r="BW141" i="37"/>
  <c r="CB141" i="37" s="1"/>
  <c r="W141" i="37" s="1"/>
  <c r="BY80" i="37"/>
  <c r="CD80" i="37" s="1"/>
  <c r="AA80" i="37" s="1"/>
  <c r="BV31" i="37"/>
  <c r="CA31" i="37" s="1"/>
  <c r="U31" i="37" s="1"/>
  <c r="V31" i="37" s="1"/>
  <c r="AH31" i="37" s="1"/>
  <c r="BW27" i="37"/>
  <c r="CB27" i="37" s="1"/>
  <c r="W27" i="37" s="1"/>
  <c r="BU14" i="37"/>
  <c r="BZ14" i="37" s="1"/>
  <c r="S14" i="37" s="1"/>
  <c r="AB14" i="37" s="1"/>
  <c r="AK14" i="37" s="1"/>
  <c r="BV142" i="37"/>
  <c r="CA142" i="37" s="1"/>
  <c r="U142" i="37" s="1"/>
  <c r="V142" i="37" s="1"/>
  <c r="AH142" i="37" s="1"/>
  <c r="BU27" i="37"/>
  <c r="BZ27" i="37" s="1"/>
  <c r="S27" i="37" s="1"/>
  <c r="BV27" i="37"/>
  <c r="CA27" i="37" s="1"/>
  <c r="U27" i="37" s="1"/>
  <c r="BX123" i="37"/>
  <c r="CC123" i="37" s="1"/>
  <c r="Y123" i="37" s="1"/>
  <c r="BY38" i="37"/>
  <c r="CD38" i="37" s="1"/>
  <c r="AA38" i="37" s="1"/>
  <c r="BY134" i="37"/>
  <c r="CD134" i="37" s="1"/>
  <c r="AA134" i="37" s="1"/>
  <c r="BU80" i="37"/>
  <c r="BZ80" i="37" s="1"/>
  <c r="S80" i="37" s="1"/>
  <c r="BX137" i="37"/>
  <c r="CC137" i="37" s="1"/>
  <c r="Y137" i="37" s="1"/>
  <c r="BX134" i="37"/>
  <c r="CC134" i="37" s="1"/>
  <c r="Y134" i="37" s="1"/>
  <c r="BW50" i="37"/>
  <c r="CB50" i="37" s="1"/>
  <c r="W50" i="37" s="1"/>
  <c r="BY31" i="37"/>
  <c r="CD31" i="37" s="1"/>
  <c r="AA31" i="37" s="1"/>
  <c r="AB31" i="37" s="1"/>
  <c r="AK31" i="37" s="1"/>
  <c r="BW80" i="37"/>
  <c r="CB80" i="37" s="1"/>
  <c r="W80" i="37" s="1"/>
  <c r="BY82" i="37"/>
  <c r="CD82" i="37" s="1"/>
  <c r="AA82" i="37" s="1"/>
  <c r="BX50" i="37"/>
  <c r="CC50" i="37" s="1"/>
  <c r="Y50" i="37" s="1"/>
  <c r="BW131" i="37"/>
  <c r="CB131" i="37" s="1"/>
  <c r="W131" i="37" s="1"/>
  <c r="BU95" i="37"/>
  <c r="BZ95" i="37" s="1"/>
  <c r="S95" i="37" s="1"/>
  <c r="AN95" i="37" s="1"/>
  <c r="BU50" i="37"/>
  <c r="BZ50" i="37" s="1"/>
  <c r="S50" i="37" s="1"/>
  <c r="AG50" i="37" s="1"/>
  <c r="BY128" i="37"/>
  <c r="CD128" i="37" s="1"/>
  <c r="AA128" i="37" s="1"/>
  <c r="BW142" i="37"/>
  <c r="CB142" i="37" s="1"/>
  <c r="W142" i="37" s="1"/>
  <c r="X142" i="37" s="1"/>
  <c r="AI142" i="37" s="1"/>
  <c r="BV95" i="37"/>
  <c r="CA95" i="37" s="1"/>
  <c r="U95" i="37" s="1"/>
  <c r="BV50" i="37"/>
  <c r="CA50" i="37" s="1"/>
  <c r="U50" i="37" s="1"/>
  <c r="BX31" i="37"/>
  <c r="CC31" i="37" s="1"/>
  <c r="Y31" i="37" s="1"/>
  <c r="Z31" i="37" s="1"/>
  <c r="AJ31" i="37" s="1"/>
  <c r="BY145" i="37"/>
  <c r="CD145" i="37" s="1"/>
  <c r="AA145" i="37" s="1"/>
  <c r="BW126" i="37"/>
  <c r="CB126" i="37" s="1"/>
  <c r="W126" i="37" s="1"/>
  <c r="BX95" i="37"/>
  <c r="CC95" i="37" s="1"/>
  <c r="Y95" i="37" s="1"/>
  <c r="BW49" i="37"/>
  <c r="CB49" i="37" s="1"/>
  <c r="W49" i="37" s="1"/>
  <c r="BW20" i="37"/>
  <c r="CB20" i="37" s="1"/>
  <c r="W20" i="37" s="1"/>
  <c r="BY10" i="37"/>
  <c r="CD10" i="37" s="1"/>
  <c r="AA10" i="37" s="1"/>
  <c r="AB10" i="37" s="1"/>
  <c r="AK10" i="37" s="1"/>
  <c r="BW88" i="37"/>
  <c r="CB88" i="37" s="1"/>
  <c r="W88" i="37" s="1"/>
  <c r="X88" i="37" s="1"/>
  <c r="AI88" i="37" s="1"/>
  <c r="BU15" i="37"/>
  <c r="BZ15" i="37" s="1"/>
  <c r="S15" i="37" s="1"/>
  <c r="BX9" i="37"/>
  <c r="CC9" i="37" s="1"/>
  <c r="Y9" i="37" s="1"/>
  <c r="BU9" i="37"/>
  <c r="BZ9" i="37" s="1"/>
  <c r="S9" i="37" s="1"/>
  <c r="BY7" i="37"/>
  <c r="CD7" i="37" s="1"/>
  <c r="AA7" i="37" s="1"/>
  <c r="AB7" i="37" s="1"/>
  <c r="AK7" i="37" s="1"/>
  <c r="BV14" i="37"/>
  <c r="CA14" i="37" s="1"/>
  <c r="U14" i="37" s="1"/>
  <c r="BX29" i="37"/>
  <c r="CC29" i="37" s="1"/>
  <c r="Y29" i="37" s="1"/>
  <c r="Z29" i="37" s="1"/>
  <c r="AJ29" i="37" s="1"/>
  <c r="BV49" i="37"/>
  <c r="CA49" i="37" s="1"/>
  <c r="U49" i="37" s="1"/>
  <c r="BV89" i="37"/>
  <c r="CA89" i="37" s="1"/>
  <c r="U89" i="37" s="1"/>
  <c r="BU128" i="37"/>
  <c r="BZ128" i="37" s="1"/>
  <c r="S128" i="37" s="1"/>
  <c r="BW36" i="37"/>
  <c r="CB36" i="37" s="1"/>
  <c r="W36" i="37" s="1"/>
  <c r="BY29" i="37"/>
  <c r="CD29" i="37" s="1"/>
  <c r="AA29" i="37" s="1"/>
  <c r="AB29" i="37" s="1"/>
  <c r="AK29" i="37" s="1"/>
  <c r="BX14" i="37"/>
  <c r="CC14" i="37" s="1"/>
  <c r="Y14" i="37" s="1"/>
  <c r="Z14" i="37" s="1"/>
  <c r="AJ14" i="37" s="1"/>
  <c r="BU106" i="37"/>
  <c r="BZ106" i="37" s="1"/>
  <c r="S106" i="37" s="1"/>
  <c r="AG106" i="37" s="1"/>
  <c r="BV128" i="37"/>
  <c r="CA128" i="37" s="1"/>
  <c r="U128" i="37" s="1"/>
  <c r="BY124" i="37"/>
  <c r="CD124" i="37" s="1"/>
  <c r="AA124" i="37" s="1"/>
  <c r="AP125" i="37"/>
  <c r="AW125" i="37"/>
  <c r="BC125" i="37"/>
  <c r="AV76" i="37"/>
  <c r="AO76" i="37"/>
  <c r="AP76" i="37"/>
  <c r="AW76" i="37"/>
  <c r="AQ76" i="37"/>
  <c r="BD76" i="37"/>
  <c r="AX76" i="37"/>
  <c r="AU42" i="37"/>
  <c r="AN42" i="37"/>
  <c r="T42" i="37"/>
  <c r="AR104" i="37"/>
  <c r="AY104" i="37"/>
  <c r="AR125" i="37"/>
  <c r="AY125" i="37"/>
  <c r="AN88" i="37"/>
  <c r="T88" i="37"/>
  <c r="AU88" i="37"/>
  <c r="BX66" i="37"/>
  <c r="CC66" i="37" s="1"/>
  <c r="Y66" i="37" s="1"/>
  <c r="BW66" i="37"/>
  <c r="CB66" i="37" s="1"/>
  <c r="W66" i="37" s="1"/>
  <c r="BU66" i="37"/>
  <c r="BZ66" i="37" s="1"/>
  <c r="S66" i="37" s="1"/>
  <c r="AG66" i="37" s="1"/>
  <c r="BV66" i="37"/>
  <c r="CA66" i="37" s="1"/>
  <c r="U66" i="37" s="1"/>
  <c r="BV23" i="37"/>
  <c r="CA23" i="37" s="1"/>
  <c r="U23" i="37" s="1"/>
  <c r="V23" i="37" s="1"/>
  <c r="AH23" i="37" s="1"/>
  <c r="BY23" i="37"/>
  <c r="CD23" i="37" s="1"/>
  <c r="AA23" i="37" s="1"/>
  <c r="AB23" i="37" s="1"/>
  <c r="AK23" i="37" s="1"/>
  <c r="AB114" i="37"/>
  <c r="AK114" i="37" s="1"/>
  <c r="AU114" i="37"/>
  <c r="AN114" i="37"/>
  <c r="Z114" i="37"/>
  <c r="AJ114" i="37" s="1"/>
  <c r="X114" i="37"/>
  <c r="AI114" i="37" s="1"/>
  <c r="T114" i="37"/>
  <c r="AN145" i="37"/>
  <c r="V145" i="37"/>
  <c r="AH145" i="37" s="1"/>
  <c r="T145" i="37"/>
  <c r="AU145" i="37"/>
  <c r="AU123" i="37"/>
  <c r="AN123" i="37"/>
  <c r="AB123" i="37"/>
  <c r="AK123" i="37" s="1"/>
  <c r="AU74" i="37"/>
  <c r="Z74" i="37"/>
  <c r="AJ74" i="37" s="1"/>
  <c r="X74" i="37"/>
  <c r="AI74" i="37" s="1"/>
  <c r="AN74" i="37"/>
  <c r="AU30" i="37"/>
  <c r="AN30" i="37"/>
  <c r="AB30" i="37"/>
  <c r="AK30" i="37" s="1"/>
  <c r="Z30" i="37"/>
  <c r="AJ30" i="37" s="1"/>
  <c r="X30" i="37"/>
  <c r="AI30" i="37" s="1"/>
  <c r="T30" i="37"/>
  <c r="BY24" i="37"/>
  <c r="CD24" i="37" s="1"/>
  <c r="AA24" i="37" s="1"/>
  <c r="BX24" i="37"/>
  <c r="CC24" i="37" s="1"/>
  <c r="Y24" i="37" s="1"/>
  <c r="BU24" i="37"/>
  <c r="BZ24" i="37" s="1"/>
  <c r="S24" i="37" s="1"/>
  <c r="AG24" i="37" s="1"/>
  <c r="BW10" i="37"/>
  <c r="CB10" i="37" s="1"/>
  <c r="W10" i="37" s="1"/>
  <c r="X10" i="37" s="1"/>
  <c r="AI10" i="37" s="1"/>
  <c r="AU67" i="37"/>
  <c r="AN67" i="37"/>
  <c r="Z67" i="37"/>
  <c r="AJ67" i="37" s="1"/>
  <c r="X67" i="37"/>
  <c r="AI67" i="37" s="1"/>
  <c r="T67" i="37"/>
  <c r="BW40" i="37"/>
  <c r="CB40" i="37" s="1"/>
  <c r="W40" i="37" s="1"/>
  <c r="BV40" i="37"/>
  <c r="CA40" i="37" s="1"/>
  <c r="U40" i="37" s="1"/>
  <c r="BU40" i="37"/>
  <c r="BZ40" i="37" s="1"/>
  <c r="S40" i="37" s="1"/>
  <c r="AG40" i="37" s="1"/>
  <c r="V143" i="37"/>
  <c r="AH143" i="37" s="1"/>
  <c r="AN143" i="37"/>
  <c r="AB143" i="37"/>
  <c r="AK143" i="37" s="1"/>
  <c r="Z143" i="37"/>
  <c r="AJ143" i="37" s="1"/>
  <c r="X143" i="37"/>
  <c r="AI143" i="37" s="1"/>
  <c r="T143" i="37"/>
  <c r="AU143" i="37"/>
  <c r="BX105" i="37"/>
  <c r="CC105" i="37" s="1"/>
  <c r="Y105" i="37" s="1"/>
  <c r="BW105" i="37"/>
  <c r="CB105" i="37" s="1"/>
  <c r="W105" i="37" s="1"/>
  <c r="BY105" i="37"/>
  <c r="CD105" i="37" s="1"/>
  <c r="AA105" i="37" s="1"/>
  <c r="BY60" i="37"/>
  <c r="CD60" i="37" s="1"/>
  <c r="AA60" i="37" s="1"/>
  <c r="BW60" i="37"/>
  <c r="CB60" i="37" s="1"/>
  <c r="W60" i="37" s="1"/>
  <c r="BV60" i="37"/>
  <c r="CA60" i="37" s="1"/>
  <c r="U60" i="37" s="1"/>
  <c r="BU60" i="37"/>
  <c r="BZ60" i="37" s="1"/>
  <c r="S60" i="37" s="1"/>
  <c r="AG60" i="37" s="1"/>
  <c r="BW23" i="37"/>
  <c r="CB23" i="37" s="1"/>
  <c r="W23" i="37" s="1"/>
  <c r="X23" i="37" s="1"/>
  <c r="AI23" i="37" s="1"/>
  <c r="BV47" i="37"/>
  <c r="CA47" i="37" s="1"/>
  <c r="U47" i="37" s="1"/>
  <c r="T10" i="37"/>
  <c r="AU10" i="37"/>
  <c r="AN10" i="37"/>
  <c r="BY42" i="37"/>
  <c r="CD42" i="37" s="1"/>
  <c r="AA42" i="37" s="1"/>
  <c r="AB42" i="37" s="1"/>
  <c r="AK42" i="37" s="1"/>
  <c r="BX33" i="37"/>
  <c r="CC33" i="37" s="1"/>
  <c r="Y33" i="37" s="1"/>
  <c r="BW33" i="37"/>
  <c r="CB33" i="37" s="1"/>
  <c r="W33" i="37" s="1"/>
  <c r="BV33" i="37"/>
  <c r="CA33" i="37" s="1"/>
  <c r="U33" i="37" s="1"/>
  <c r="BU33" i="37"/>
  <c r="BZ33" i="37" s="1"/>
  <c r="S33" i="37" s="1"/>
  <c r="AG33" i="37" s="1"/>
  <c r="X111" i="37"/>
  <c r="AI111" i="37" s="1"/>
  <c r="AU111" i="37"/>
  <c r="AN111" i="37"/>
  <c r="AB111" i="37"/>
  <c r="AK111" i="37" s="1"/>
  <c r="Z111" i="37"/>
  <c r="AJ111" i="37" s="1"/>
  <c r="BV10" i="37"/>
  <c r="CA10" i="37" s="1"/>
  <c r="U10" i="37" s="1"/>
  <c r="V10" i="37" s="1"/>
  <c r="AH10" i="37" s="1"/>
  <c r="AN119" i="37"/>
  <c r="AB119" i="37"/>
  <c r="AK119" i="37" s="1"/>
  <c r="X119" i="37"/>
  <c r="AI119" i="37" s="1"/>
  <c r="V119" i="37"/>
  <c r="AH119" i="37" s="1"/>
  <c r="T119" i="37"/>
  <c r="AU119" i="37"/>
  <c r="T93" i="37"/>
  <c r="AU93" i="37"/>
  <c r="AN93" i="37"/>
  <c r="V93" i="37"/>
  <c r="AH93" i="37" s="1"/>
  <c r="AB140" i="37"/>
  <c r="AK140" i="37" s="1"/>
  <c r="Z140" i="37"/>
  <c r="AJ140" i="37" s="1"/>
  <c r="X140" i="37"/>
  <c r="AI140" i="37" s="1"/>
  <c r="T140" i="37"/>
  <c r="AU140" i="37"/>
  <c r="AN140" i="37"/>
  <c r="V112" i="37"/>
  <c r="AH112" i="37" s="1"/>
  <c r="T112" i="37"/>
  <c r="AU112" i="37"/>
  <c r="X112" i="37"/>
  <c r="AI112" i="37" s="1"/>
  <c r="AN112" i="37"/>
  <c r="Z112" i="37"/>
  <c r="AJ112" i="37" s="1"/>
  <c r="AB112" i="37"/>
  <c r="AK112" i="37" s="1"/>
  <c r="BX47" i="37"/>
  <c r="CC47" i="37" s="1"/>
  <c r="Y47" i="37" s="1"/>
  <c r="BY88" i="37"/>
  <c r="CD88" i="37" s="1"/>
  <c r="AA88" i="37" s="1"/>
  <c r="AB88" i="37" s="1"/>
  <c r="AK88" i="37" s="1"/>
  <c r="BW24" i="37"/>
  <c r="CB24" i="37" s="1"/>
  <c r="W24" i="37" s="1"/>
  <c r="AN118" i="37"/>
  <c r="AB118" i="37"/>
  <c r="AK118" i="37" s="1"/>
  <c r="V118" i="37"/>
  <c r="AH118" i="37" s="1"/>
  <c r="T118" i="37"/>
  <c r="AU118" i="37"/>
  <c r="X118" i="37"/>
  <c r="AI118" i="37" s="1"/>
  <c r="Z118" i="37"/>
  <c r="AJ118" i="37" s="1"/>
  <c r="AU85" i="37"/>
  <c r="X85" i="37"/>
  <c r="AI85" i="37" s="1"/>
  <c r="T85" i="37"/>
  <c r="AN85" i="37"/>
  <c r="AB85" i="37"/>
  <c r="AK85" i="37" s="1"/>
  <c r="V85" i="37"/>
  <c r="AH85" i="37" s="1"/>
  <c r="BX15" i="37"/>
  <c r="CC15" i="37" s="1"/>
  <c r="Y15" i="37" s="1"/>
  <c r="BY37" i="37"/>
  <c r="CD37" i="37" s="1"/>
  <c r="AA37" i="37" s="1"/>
  <c r="BU124" i="37"/>
  <c r="BZ124" i="37" s="1"/>
  <c r="S124" i="37" s="1"/>
  <c r="AG124" i="37" s="1"/>
  <c r="AB130" i="37"/>
  <c r="AK130" i="37" s="1"/>
  <c r="T130" i="37"/>
  <c r="AU130" i="37"/>
  <c r="AN130" i="37"/>
  <c r="Z130" i="37"/>
  <c r="AJ130" i="37" s="1"/>
  <c r="V130" i="37"/>
  <c r="AH130" i="37" s="1"/>
  <c r="X130" i="37"/>
  <c r="AI130" i="37" s="1"/>
  <c r="BV88" i="37"/>
  <c r="CA88" i="37" s="1"/>
  <c r="U88" i="37" s="1"/>
  <c r="V88" i="37" s="1"/>
  <c r="AH88" i="37" s="1"/>
  <c r="BY106" i="37"/>
  <c r="CD106" i="37" s="1"/>
  <c r="AA106" i="37" s="1"/>
  <c r="AY32" i="37"/>
  <c r="AR32" i="37"/>
  <c r="BY28" i="37"/>
  <c r="CD28" i="37" s="1"/>
  <c r="AA28" i="37" s="1"/>
  <c r="BV28" i="37"/>
  <c r="CA28" i="37" s="1"/>
  <c r="U28" i="37" s="1"/>
  <c r="BU28" i="37"/>
  <c r="BZ28" i="37" s="1"/>
  <c r="S28" i="37" s="1"/>
  <c r="AG28" i="37" s="1"/>
  <c r="BW86" i="37"/>
  <c r="CB86" i="37" s="1"/>
  <c r="W86" i="37" s="1"/>
  <c r="AN29" i="37"/>
  <c r="T29" i="37"/>
  <c r="AU29" i="37"/>
  <c r="AR76" i="37"/>
  <c r="AY76" i="37"/>
  <c r="AO125" i="37"/>
  <c r="AV125" i="37"/>
  <c r="BX136" i="37"/>
  <c r="CC136" i="37" s="1"/>
  <c r="Y136" i="37" s="1"/>
  <c r="BX88" i="37"/>
  <c r="CC88" i="37" s="1"/>
  <c r="Y88" i="37" s="1"/>
  <c r="Z88" i="37" s="1"/>
  <c r="AJ88" i="37" s="1"/>
  <c r="BW42" i="37"/>
  <c r="CB42" i="37" s="1"/>
  <c r="W42" i="37" s="1"/>
  <c r="X42" i="37" s="1"/>
  <c r="AI42" i="37" s="1"/>
  <c r="BY33" i="37"/>
  <c r="CD33" i="37" s="1"/>
  <c r="AA33" i="37" s="1"/>
  <c r="BU136" i="37"/>
  <c r="BZ136" i="37" s="1"/>
  <c r="S136" i="37" s="1"/>
  <c r="AG136" i="37" s="1"/>
  <c r="T6" i="37"/>
  <c r="AU6" i="37"/>
  <c r="AN6" i="37"/>
  <c r="AB6" i="37"/>
  <c r="AK6" i="37" s="1"/>
  <c r="Z6" i="37"/>
  <c r="AJ6" i="37" s="1"/>
  <c r="X6" i="37"/>
  <c r="AI6" i="37" s="1"/>
  <c r="Z82" i="37"/>
  <c r="AJ82" i="37" s="1"/>
  <c r="AU82" i="37"/>
  <c r="AN82" i="37"/>
  <c r="X82" i="37"/>
  <c r="AI82" i="37" s="1"/>
  <c r="BY13" i="37"/>
  <c r="CD13" i="37" s="1"/>
  <c r="AA13" i="37" s="1"/>
  <c r="BV13" i="37"/>
  <c r="CA13" i="37" s="1"/>
  <c r="U13" i="37" s="1"/>
  <c r="BU13" i="37"/>
  <c r="BZ13" i="37" s="1"/>
  <c r="S13" i="37" s="1"/>
  <c r="AG13" i="37" s="1"/>
  <c r="BV136" i="37"/>
  <c r="CA136" i="37" s="1"/>
  <c r="U136" i="37" s="1"/>
  <c r="T127" i="37"/>
  <c r="AU127" i="37"/>
  <c r="AN127" i="37"/>
  <c r="Z127" i="37"/>
  <c r="AJ127" i="37" s="1"/>
  <c r="X127" i="37"/>
  <c r="AI127" i="37" s="1"/>
  <c r="V127" i="37"/>
  <c r="AH127" i="37" s="1"/>
  <c r="BY20" i="37"/>
  <c r="CD20" i="37" s="1"/>
  <c r="AA20" i="37" s="1"/>
  <c r="BX20" i="37"/>
  <c r="CC20" i="37" s="1"/>
  <c r="Y20" i="37" s="1"/>
  <c r="BY66" i="37"/>
  <c r="CD66" i="37" s="1"/>
  <c r="AA66" i="37" s="1"/>
  <c r="BY116" i="37"/>
  <c r="CD116" i="37" s="1"/>
  <c r="AA116" i="37" s="1"/>
  <c r="BY70" i="37"/>
  <c r="CD70" i="37" s="1"/>
  <c r="AA70" i="37" s="1"/>
  <c r="BX70" i="37"/>
  <c r="CC70" i="37" s="1"/>
  <c r="Y70" i="37" s="1"/>
  <c r="BV70" i="37"/>
  <c r="CA70" i="37" s="1"/>
  <c r="U70" i="37" s="1"/>
  <c r="BU70" i="37"/>
  <c r="BZ70" i="37" s="1"/>
  <c r="S70" i="37" s="1"/>
  <c r="AG70" i="37" s="1"/>
  <c r="BY126" i="37"/>
  <c r="CD126" i="37" s="1"/>
  <c r="AA126" i="37" s="1"/>
  <c r="BX60" i="37"/>
  <c r="CC60" i="37" s="1"/>
  <c r="Y60" i="37" s="1"/>
  <c r="BY59" i="37"/>
  <c r="CD59" i="37" s="1"/>
  <c r="AA59" i="37" s="1"/>
  <c r="BV59" i="37"/>
  <c r="CA59" i="37" s="1"/>
  <c r="U59" i="37" s="1"/>
  <c r="BU59" i="37"/>
  <c r="BZ59" i="37" s="1"/>
  <c r="S59" i="37" s="1"/>
  <c r="AG59" i="37" s="1"/>
  <c r="BX91" i="37"/>
  <c r="CC91" i="37" s="1"/>
  <c r="Y91" i="37" s="1"/>
  <c r="BV91" i="37"/>
  <c r="CA91" i="37" s="1"/>
  <c r="U91" i="37" s="1"/>
  <c r="BU91" i="37"/>
  <c r="BZ91" i="37" s="1"/>
  <c r="S91" i="37" s="1"/>
  <c r="AG91" i="37" s="1"/>
  <c r="AN69" i="37"/>
  <c r="AB69" i="37"/>
  <c r="AK69" i="37" s="1"/>
  <c r="T69" i="37"/>
  <c r="BY113" i="37"/>
  <c r="CD113" i="37" s="1"/>
  <c r="AA113" i="37" s="1"/>
  <c r="BX113" i="37"/>
  <c r="CC113" i="37" s="1"/>
  <c r="Y113" i="37" s="1"/>
  <c r="BV113" i="37"/>
  <c r="CA113" i="37" s="1"/>
  <c r="U113" i="37" s="1"/>
  <c r="BU113" i="37"/>
  <c r="BZ113" i="37" s="1"/>
  <c r="S113" i="37" s="1"/>
  <c r="AG113" i="37" s="1"/>
  <c r="AN53" i="37"/>
  <c r="X53" i="37"/>
  <c r="AI53" i="37" s="1"/>
  <c r="AU53" i="37"/>
  <c r="Z138" i="37"/>
  <c r="AJ138" i="37" s="1"/>
  <c r="X138" i="37"/>
  <c r="AI138" i="37" s="1"/>
  <c r="T138" i="37"/>
  <c r="AU138" i="37"/>
  <c r="AN138" i="37"/>
  <c r="AU117" i="37"/>
  <c r="X43" i="37"/>
  <c r="AI43" i="37" s="1"/>
  <c r="Z43" i="37"/>
  <c r="AJ43" i="37" s="1"/>
  <c r="T43" i="37"/>
  <c r="AU43" i="37"/>
  <c r="AN43" i="37"/>
  <c r="BY49" i="37"/>
  <c r="CD49" i="37" s="1"/>
  <c r="AA49" i="37" s="1"/>
  <c r="AN109" i="37"/>
  <c r="AB109" i="37"/>
  <c r="AK109" i="37" s="1"/>
  <c r="Z109" i="37"/>
  <c r="AJ109" i="37" s="1"/>
  <c r="X109" i="37"/>
  <c r="AI109" i="37" s="1"/>
  <c r="V109" i="37"/>
  <c r="AH109" i="37" s="1"/>
  <c r="T109" i="37"/>
  <c r="AU109" i="37"/>
  <c r="BU20" i="37"/>
  <c r="BZ20" i="37" s="1"/>
  <c r="S20" i="37" s="1"/>
  <c r="AG20" i="37" s="1"/>
  <c r="BV42" i="37"/>
  <c r="CA42" i="37" s="1"/>
  <c r="U42" i="37" s="1"/>
  <c r="V42" i="37" s="1"/>
  <c r="AH42" i="37" s="1"/>
  <c r="AU81" i="37"/>
  <c r="AN81" i="37"/>
  <c r="AB81" i="37"/>
  <c r="AK81" i="37" s="1"/>
  <c r="Z81" i="37"/>
  <c r="AJ81" i="37" s="1"/>
  <c r="X81" i="37"/>
  <c r="AI81" i="37" s="1"/>
  <c r="V81" i="37"/>
  <c r="AH81" i="37" s="1"/>
  <c r="BU116" i="37"/>
  <c r="BZ116" i="37" s="1"/>
  <c r="S116" i="37" s="1"/>
  <c r="AG116" i="37" s="1"/>
  <c r="BU126" i="37"/>
  <c r="BZ126" i="37" s="1"/>
  <c r="S126" i="37" s="1"/>
  <c r="AG126" i="37" s="1"/>
  <c r="BV20" i="37"/>
  <c r="CA20" i="37" s="1"/>
  <c r="U20" i="37" s="1"/>
  <c r="BV146" i="37"/>
  <c r="CA146" i="37" s="1"/>
  <c r="U146" i="37" s="1"/>
  <c r="BX106" i="37"/>
  <c r="CC106" i="37" s="1"/>
  <c r="Y106" i="37" s="1"/>
  <c r="BX116" i="37"/>
  <c r="CC116" i="37" s="1"/>
  <c r="Y116" i="37" s="1"/>
  <c r="BV126" i="37"/>
  <c r="CA126" i="37" s="1"/>
  <c r="U126" i="37" s="1"/>
  <c r="BV86" i="37"/>
  <c r="CA86" i="37" s="1"/>
  <c r="U86" i="37" s="1"/>
  <c r="BX44" i="37"/>
  <c r="CC44" i="37" s="1"/>
  <c r="Y44" i="37" s="1"/>
  <c r="BW44" i="37"/>
  <c r="CB44" i="37" s="1"/>
  <c r="W44" i="37" s="1"/>
  <c r="BV44" i="37"/>
  <c r="CA44" i="37" s="1"/>
  <c r="U44" i="37" s="1"/>
  <c r="BU44" i="37"/>
  <c r="BZ44" i="37" s="1"/>
  <c r="S44" i="37" s="1"/>
  <c r="AG44" i="37" s="1"/>
  <c r="T142" i="37"/>
  <c r="AU142" i="37"/>
  <c r="AN142" i="37"/>
  <c r="AU144" i="37"/>
  <c r="AN144" i="37"/>
  <c r="AB144" i="37"/>
  <c r="AK144" i="37" s="1"/>
  <c r="Z144" i="37"/>
  <c r="AJ144" i="37" s="1"/>
  <c r="X144" i="37"/>
  <c r="AI144" i="37" s="1"/>
  <c r="V144" i="37"/>
  <c r="AH144" i="37" s="1"/>
  <c r="T144" i="37"/>
  <c r="BW116" i="37"/>
  <c r="CB116" i="37" s="1"/>
  <c r="W116" i="37" s="1"/>
  <c r="BX142" i="37"/>
  <c r="CC142" i="37" s="1"/>
  <c r="Y142" i="37" s="1"/>
  <c r="Z142" i="37" s="1"/>
  <c r="AJ142" i="37" s="1"/>
  <c r="BY142" i="37"/>
  <c r="CD142" i="37" s="1"/>
  <c r="AA142" i="37" s="1"/>
  <c r="AB142" i="37" s="1"/>
  <c r="AK142" i="37" s="1"/>
  <c r="BY92" i="37"/>
  <c r="CD92" i="37" s="1"/>
  <c r="AA92" i="37" s="1"/>
  <c r="BV92" i="37"/>
  <c r="CA92" i="37" s="1"/>
  <c r="U92" i="37" s="1"/>
  <c r="BU92" i="37"/>
  <c r="BZ92" i="37" s="1"/>
  <c r="S92" i="37" s="1"/>
  <c r="AG92" i="37" s="1"/>
  <c r="AB46" i="37"/>
  <c r="AK46" i="37" s="1"/>
  <c r="Z46" i="37"/>
  <c r="AJ46" i="37" s="1"/>
  <c r="X46" i="37"/>
  <c r="AI46" i="37" s="1"/>
  <c r="V46" i="37"/>
  <c r="AH46" i="37" s="1"/>
  <c r="T46" i="37"/>
  <c r="AU46" i="37"/>
  <c r="AN46" i="37"/>
  <c r="BY73" i="37"/>
  <c r="CD73" i="37" s="1"/>
  <c r="AA73" i="37" s="1"/>
  <c r="BX23" i="37"/>
  <c r="CC23" i="37" s="1"/>
  <c r="Y23" i="37" s="1"/>
  <c r="Z23" i="37" s="1"/>
  <c r="AJ23" i="37" s="1"/>
  <c r="BU131" i="37"/>
  <c r="BZ131" i="37" s="1"/>
  <c r="S131" i="37" s="1"/>
  <c r="AG131" i="37" s="1"/>
  <c r="AB110" i="37"/>
  <c r="AK110" i="37" s="1"/>
  <c r="Z110" i="37"/>
  <c r="AJ110" i="37" s="1"/>
  <c r="AN110" i="37"/>
  <c r="V110" i="37"/>
  <c r="AH110" i="37" s="1"/>
  <c r="AU110" i="37"/>
  <c r="BX72" i="37"/>
  <c r="CC72" i="37" s="1"/>
  <c r="Y72" i="37" s="1"/>
  <c r="BX40" i="37"/>
  <c r="CC40" i="37" s="1"/>
  <c r="Y40" i="37" s="1"/>
  <c r="BW146" i="37"/>
  <c r="CB146" i="37" s="1"/>
  <c r="W146" i="37" s="1"/>
  <c r="BW106" i="37"/>
  <c r="CB106" i="37" s="1"/>
  <c r="W106" i="37" s="1"/>
  <c r="AN55" i="37"/>
  <c r="AB55" i="37"/>
  <c r="AK55" i="37" s="1"/>
  <c r="Z55" i="37"/>
  <c r="AJ55" i="37" s="1"/>
  <c r="X55" i="37"/>
  <c r="AI55" i="37" s="1"/>
  <c r="V55" i="37"/>
  <c r="AH55" i="37" s="1"/>
  <c r="T55" i="37"/>
  <c r="AU55" i="37"/>
  <c r="BU49" i="37"/>
  <c r="BZ49" i="37" s="1"/>
  <c r="S49" i="37" s="1"/>
  <c r="AG49" i="37" s="1"/>
  <c r="T71" i="37"/>
  <c r="V5" i="37"/>
  <c r="AH5" i="37" s="1"/>
  <c r="T5" i="37"/>
  <c r="AU5" i="37"/>
  <c r="V22" i="37"/>
  <c r="AH22" i="37" s="1"/>
  <c r="AU22" i="37"/>
  <c r="AN22" i="37"/>
  <c r="AB22" i="37"/>
  <c r="AK22" i="37" s="1"/>
  <c r="Z22" i="37"/>
  <c r="AJ22" i="37" s="1"/>
  <c r="T22" i="37"/>
  <c r="AN56" i="37"/>
  <c r="AB56" i="37"/>
  <c r="AK56" i="37" s="1"/>
  <c r="X56" i="37"/>
  <c r="AI56" i="37" s="1"/>
  <c r="T56" i="37"/>
  <c r="AU56" i="37"/>
  <c r="AB58" i="37"/>
  <c r="AK58" i="37" s="1"/>
  <c r="Z58" i="37"/>
  <c r="AJ58" i="37" s="1"/>
  <c r="V58" i="37"/>
  <c r="AH58" i="37" s="1"/>
  <c r="T58" i="37"/>
  <c r="AU58" i="37"/>
  <c r="AN58" i="37"/>
  <c r="AN120" i="37"/>
  <c r="BU94" i="37"/>
  <c r="BZ94" i="37" s="1"/>
  <c r="S94" i="37" s="1"/>
  <c r="AG94" i="37" s="1"/>
  <c r="BX86" i="37"/>
  <c r="CC86" i="37" s="1"/>
  <c r="Y86" i="37" s="1"/>
  <c r="T7" i="37"/>
  <c r="AU7" i="37"/>
  <c r="AN7" i="37"/>
  <c r="BX10" i="37"/>
  <c r="CC10" i="37" s="1"/>
  <c r="Y10" i="37" s="1"/>
  <c r="Z10" i="37" s="1"/>
  <c r="AJ10" i="37" s="1"/>
  <c r="X135" i="37"/>
  <c r="AI135" i="37" s="1"/>
  <c r="V135" i="37"/>
  <c r="AH135" i="37" s="1"/>
  <c r="T135" i="37"/>
  <c r="AU135" i="37"/>
  <c r="AN135" i="37"/>
  <c r="AB135" i="37"/>
  <c r="AK135" i="37" s="1"/>
  <c r="BX94" i="37"/>
  <c r="CC94" i="37" s="1"/>
  <c r="Y94" i="37" s="1"/>
  <c r="AU75" i="37"/>
  <c r="AN75" i="37"/>
  <c r="AB75" i="37"/>
  <c r="AK75" i="37" s="1"/>
  <c r="Z75" i="37"/>
  <c r="AJ75" i="37" s="1"/>
  <c r="X75" i="37"/>
  <c r="AI75" i="37" s="1"/>
  <c r="V75" i="37"/>
  <c r="AH75" i="37" s="1"/>
  <c r="T75" i="37"/>
  <c r="BY61" i="37"/>
  <c r="CD61" i="37" s="1"/>
  <c r="AA61" i="37" s="1"/>
  <c r="BV61" i="37"/>
  <c r="CA61" i="37" s="1"/>
  <c r="U61" i="37" s="1"/>
  <c r="BU61" i="37"/>
  <c r="BZ61" i="37" s="1"/>
  <c r="S61" i="37" s="1"/>
  <c r="AG61" i="37" s="1"/>
  <c r="BX28" i="37"/>
  <c r="CC28" i="37" s="1"/>
  <c r="Y28" i="37" s="1"/>
  <c r="AN31" i="37"/>
  <c r="T31" i="37"/>
  <c r="AU31" i="37"/>
  <c r="BW28" i="37"/>
  <c r="CB28" i="37" s="1"/>
  <c r="W28" i="37" s="1"/>
  <c r="BU86" i="37"/>
  <c r="BZ86" i="37" s="1"/>
  <c r="S86" i="37" s="1"/>
  <c r="AG86" i="37" s="1"/>
  <c r="BV15" i="37"/>
  <c r="CA15" i="37" s="1"/>
  <c r="U15" i="37" s="1"/>
  <c r="V16" i="37"/>
  <c r="AH16" i="37" s="1"/>
  <c r="AN16" i="37"/>
  <c r="AB16" i="37"/>
  <c r="AK16" i="37" s="1"/>
  <c r="Z16" i="37"/>
  <c r="AJ16" i="37" s="1"/>
  <c r="X16" i="37"/>
  <c r="AI16" i="37" s="1"/>
  <c r="T16" i="37"/>
  <c r="AU16" i="37"/>
  <c r="BW61" i="37"/>
  <c r="CB61" i="37" s="1"/>
  <c r="W61" i="37" s="1"/>
  <c r="BV62" i="37"/>
  <c r="CA62" i="37" s="1"/>
  <c r="U62" i="37" s="1"/>
  <c r="BU62" i="37"/>
  <c r="BZ62" i="37" s="1"/>
  <c r="S62" i="37" s="1"/>
  <c r="AG62" i="37" s="1"/>
  <c r="BY44" i="37"/>
  <c r="CD44" i="37" s="1"/>
  <c r="AA44" i="37" s="1"/>
  <c r="T23" i="37"/>
  <c r="AU23" i="37"/>
  <c r="AN23" i="37"/>
  <c r="AB64" i="37"/>
  <c r="AK64" i="37" s="1"/>
  <c r="Z64" i="37"/>
  <c r="AJ64" i="37" s="1"/>
  <c r="X64" i="37"/>
  <c r="AI64" i="37" s="1"/>
  <c r="T64" i="37"/>
  <c r="AU64" i="37"/>
  <c r="AN64" i="37"/>
  <c r="BU89" i="37"/>
  <c r="BZ89" i="37" s="1"/>
  <c r="S89" i="37" s="1"/>
  <c r="AG89" i="37" s="1"/>
  <c r="V48" i="37"/>
  <c r="AH48" i="37" s="1"/>
  <c r="T48" i="37"/>
  <c r="AU48" i="37"/>
  <c r="AN48" i="37"/>
  <c r="AB48" i="37"/>
  <c r="AK48" i="37" s="1"/>
  <c r="BX69" i="37"/>
  <c r="CC69" i="37" s="1"/>
  <c r="Y69" i="37" s="1"/>
  <c r="Z69" i="37" s="1"/>
  <c r="AJ69" i="37" s="1"/>
  <c r="BV69" i="37"/>
  <c r="CA69" i="37" s="1"/>
  <c r="U69" i="37" s="1"/>
  <c r="V69" i="37" s="1"/>
  <c r="AH69" i="37" s="1"/>
  <c r="BX59" i="37"/>
  <c r="CC59" i="37" s="1"/>
  <c r="Y59" i="37" s="1"/>
  <c r="BV24" i="37"/>
  <c r="CA24" i="37" s="1"/>
  <c r="U24" i="37" s="1"/>
  <c r="BX141" i="37"/>
  <c r="CC141" i="37" s="1"/>
  <c r="Y141" i="37" s="1"/>
  <c r="BV141" i="37"/>
  <c r="CA141" i="37" s="1"/>
  <c r="U141" i="37" s="1"/>
  <c r="BU141" i="37"/>
  <c r="BZ141" i="37" s="1"/>
  <c r="S141" i="37" s="1"/>
  <c r="AG141" i="37" s="1"/>
  <c r="BW89" i="37"/>
  <c r="CB89" i="37" s="1"/>
  <c r="W89" i="37" s="1"/>
  <c r="AB57" i="37"/>
  <c r="AK57" i="37" s="1"/>
  <c r="V57" i="37"/>
  <c r="AH57" i="37" s="1"/>
  <c r="T57" i="37"/>
  <c r="AU57" i="37"/>
  <c r="AN57" i="37"/>
  <c r="BX13" i="37"/>
  <c r="CC13" i="37" s="1"/>
  <c r="Y13" i="37" s="1"/>
  <c r="BY17" i="37"/>
  <c r="CD17" i="37" s="1"/>
  <c r="AA17" i="37" s="1"/>
  <c r="BX17" i="37"/>
  <c r="CC17" i="37" s="1"/>
  <c r="Y17" i="37" s="1"/>
  <c r="BV17" i="37"/>
  <c r="CA17" i="37" s="1"/>
  <c r="U17" i="37" s="1"/>
  <c r="BU17" i="37"/>
  <c r="BZ17" i="37" s="1"/>
  <c r="S17" i="37" s="1"/>
  <c r="AG17" i="37" s="1"/>
  <c r="BX37" i="37"/>
  <c r="CC37" i="37" s="1"/>
  <c r="Y37" i="37" s="1"/>
  <c r="BU105" i="37"/>
  <c r="BZ105" i="37" s="1"/>
  <c r="S105" i="37" s="1"/>
  <c r="AG105" i="37" s="1"/>
  <c r="BY89" i="37"/>
  <c r="CD89" i="37" s="1"/>
  <c r="AA89" i="37" s="1"/>
  <c r="X96" i="37"/>
  <c r="AI96" i="37" s="1"/>
  <c r="T96" i="37"/>
  <c r="AU96" i="37"/>
  <c r="AN96" i="37"/>
  <c r="AB96" i="37"/>
  <c r="AK96" i="37" s="1"/>
  <c r="BY40" i="37"/>
  <c r="CD40" i="37" s="1"/>
  <c r="AA40" i="37" s="1"/>
  <c r="BW37" i="37"/>
  <c r="CB37" i="37" s="1"/>
  <c r="W37" i="37" s="1"/>
  <c r="BU37" i="37"/>
  <c r="BZ37" i="37" s="1"/>
  <c r="S37" i="37" s="1"/>
  <c r="AG37" i="37" s="1"/>
  <c r="AB35" i="37"/>
  <c r="AK35" i="37" s="1"/>
  <c r="T35" i="37"/>
  <c r="AU35" i="37"/>
  <c r="AN35" i="37"/>
  <c r="X35" i="37"/>
  <c r="AI35" i="37" s="1"/>
  <c r="V35" i="37"/>
  <c r="AH35" i="37" s="1"/>
  <c r="BV36" i="37"/>
  <c r="CA36" i="37" s="1"/>
  <c r="U36" i="37" s="1"/>
  <c r="BU36" i="37"/>
  <c r="BZ36" i="37" s="1"/>
  <c r="S36" i="37" s="1"/>
  <c r="AG36" i="37" s="1"/>
  <c r="V132" i="37"/>
  <c r="AH132" i="37" s="1"/>
  <c r="X132" i="37"/>
  <c r="AI132" i="37" s="1"/>
  <c r="T132" i="37"/>
  <c r="AU132" i="37"/>
  <c r="AN132" i="37"/>
  <c r="Z132" i="37"/>
  <c r="AJ132" i="37" s="1"/>
  <c r="AB132" i="37"/>
  <c r="AK132" i="37" s="1"/>
  <c r="BV105" i="37"/>
  <c r="CA105" i="37" s="1"/>
  <c r="U105" i="37" s="1"/>
  <c r="V84" i="37"/>
  <c r="AH84" i="37" s="1"/>
  <c r="AN84" i="37"/>
  <c r="AB84" i="37"/>
  <c r="AK84" i="37" s="1"/>
  <c r="Z84" i="37"/>
  <c r="AJ84" i="37" s="1"/>
  <c r="AU84" i="37"/>
  <c r="AB97" i="37"/>
  <c r="AK97" i="37" s="1"/>
  <c r="Z97" i="37"/>
  <c r="AJ97" i="37" s="1"/>
  <c r="X97" i="37"/>
  <c r="AI97" i="37" s="1"/>
  <c r="V97" i="37"/>
  <c r="AH97" i="37" s="1"/>
  <c r="AU97" i="37"/>
  <c r="AN97" i="37"/>
  <c r="BY12" i="37"/>
  <c r="CD12" i="37" s="1"/>
  <c r="AA12" i="37" s="1"/>
  <c r="BX12" i="37"/>
  <c r="CC12" i="37" s="1"/>
  <c r="Y12" i="37" s="1"/>
  <c r="BW12" i="37"/>
  <c r="CB12" i="37" s="1"/>
  <c r="W12" i="37" s="1"/>
  <c r="BV12" i="37"/>
  <c r="CA12" i="37" s="1"/>
  <c r="U12" i="37" s="1"/>
  <c r="BU12" i="37"/>
  <c r="BZ12" i="37" s="1"/>
  <c r="S12" i="37" s="1"/>
  <c r="AG12" i="37" s="1"/>
  <c r="Z123" i="37" l="1"/>
  <c r="AJ123" i="37" s="1"/>
  <c r="X45" i="37"/>
  <c r="AI45" i="37" s="1"/>
  <c r="AN45" i="37"/>
  <c r="AU45" i="37"/>
  <c r="Z45" i="37"/>
  <c r="AJ45" i="37" s="1"/>
  <c r="AB5" i="37"/>
  <c r="AK5" i="37" s="1"/>
  <c r="AN5" i="37"/>
  <c r="AU71" i="37"/>
  <c r="AU38" i="37"/>
  <c r="X145" i="37"/>
  <c r="AI145" i="37" s="1"/>
  <c r="AB65" i="37"/>
  <c r="AK65" i="37" s="1"/>
  <c r="V103" i="37"/>
  <c r="AH103" i="37" s="1"/>
  <c r="Z146" i="37"/>
  <c r="AJ146" i="37" s="1"/>
  <c r="AU146" i="37"/>
  <c r="X71" i="37"/>
  <c r="AI71" i="37" s="1"/>
  <c r="Z71" i="37"/>
  <c r="AJ71" i="37" s="1"/>
  <c r="AN107" i="37"/>
  <c r="AN71" i="37"/>
  <c r="AU107" i="37"/>
  <c r="AB71" i="37"/>
  <c r="AK71" i="37" s="1"/>
  <c r="V38" i="37"/>
  <c r="AH38" i="37" s="1"/>
  <c r="X38" i="37"/>
  <c r="AI38" i="37" s="1"/>
  <c r="X102" i="37"/>
  <c r="AI102" i="37" s="1"/>
  <c r="AN146" i="37"/>
  <c r="AN63" i="37"/>
  <c r="X123" i="37"/>
  <c r="AI123" i="37" s="1"/>
  <c r="T65" i="37"/>
  <c r="Z65" i="37"/>
  <c r="AJ65" i="37" s="1"/>
  <c r="AN65" i="37"/>
  <c r="X65" i="37"/>
  <c r="AI65" i="37" s="1"/>
  <c r="AL65" i="37" s="1"/>
  <c r="AM65" i="37" s="1"/>
  <c r="X146" i="37"/>
  <c r="AI146" i="37" s="1"/>
  <c r="AU65" i="37"/>
  <c r="Z38" i="37"/>
  <c r="AJ38" i="37" s="1"/>
  <c r="AB63" i="37"/>
  <c r="AK63" i="37" s="1"/>
  <c r="AN117" i="37"/>
  <c r="Z56" i="37"/>
  <c r="AJ56" i="37" s="1"/>
  <c r="V64" i="37"/>
  <c r="AH64" i="37" s="1"/>
  <c r="AL64" i="37" s="1"/>
  <c r="AM64" i="37" s="1"/>
  <c r="V53" i="37"/>
  <c r="AH53" i="37" s="1"/>
  <c r="AB73" i="37"/>
  <c r="AK73" i="37" s="1"/>
  <c r="X117" i="37"/>
  <c r="AI117" i="37" s="1"/>
  <c r="AB145" i="37"/>
  <c r="AK145" i="37" s="1"/>
  <c r="V6" i="37"/>
  <c r="AH6" i="37" s="1"/>
  <c r="AL6" i="37" s="1"/>
  <c r="AM6" i="37" s="1"/>
  <c r="X19" i="37"/>
  <c r="AI19" i="37" s="1"/>
  <c r="AB127" i="37"/>
  <c r="AK127" i="37" s="1"/>
  <c r="AL127" i="37" s="1"/>
  <c r="AM127" i="37" s="1"/>
  <c r="AB117" i="37"/>
  <c r="AK117" i="37" s="1"/>
  <c r="AB11" i="37"/>
  <c r="AK11" i="37" s="1"/>
  <c r="V146" i="37"/>
  <c r="AH146" i="37" s="1"/>
  <c r="AN11" i="37"/>
  <c r="X11" i="37"/>
  <c r="AI11" i="37" s="1"/>
  <c r="AU63" i="37"/>
  <c r="T117" i="37"/>
  <c r="X63" i="37"/>
  <c r="AI63" i="37" s="1"/>
  <c r="V117" i="37"/>
  <c r="AH117" i="37" s="1"/>
  <c r="T101" i="37"/>
  <c r="AU11" i="37"/>
  <c r="V101" i="37"/>
  <c r="AH101" i="37" s="1"/>
  <c r="V11" i="37"/>
  <c r="AH11" i="37" s="1"/>
  <c r="V79" i="37"/>
  <c r="AH79" i="37" s="1"/>
  <c r="X101" i="37"/>
  <c r="AI101" i="37" s="1"/>
  <c r="Z117" i="37"/>
  <c r="AJ117" i="37" s="1"/>
  <c r="AU101" i="37"/>
  <c r="Z19" i="37"/>
  <c r="AJ19" i="37" s="1"/>
  <c r="V19" i="37"/>
  <c r="AH19" i="37" s="1"/>
  <c r="AB19" i="37"/>
  <c r="AK19" i="37" s="1"/>
  <c r="Z90" i="37"/>
  <c r="AJ90" i="37" s="1"/>
  <c r="AB79" i="37"/>
  <c r="AK79" i="37" s="1"/>
  <c r="AN19" i="37"/>
  <c r="AB90" i="37"/>
  <c r="AK90" i="37" s="1"/>
  <c r="AN79" i="37"/>
  <c r="AU19" i="37"/>
  <c r="AU90" i="37"/>
  <c r="AU79" i="37"/>
  <c r="AB101" i="37"/>
  <c r="AK101" i="37" s="1"/>
  <c r="T19" i="37"/>
  <c r="X90" i="37"/>
  <c r="AI90" i="37" s="1"/>
  <c r="Z79" i="37"/>
  <c r="AJ79" i="37" s="1"/>
  <c r="AN90" i="37"/>
  <c r="T90" i="37"/>
  <c r="V90" i="37"/>
  <c r="AH90" i="37" s="1"/>
  <c r="AN101" i="37"/>
  <c r="AI32" i="37"/>
  <c r="BC32" i="37"/>
  <c r="AW32" i="37"/>
  <c r="AP32" i="37"/>
  <c r="AH104" i="37"/>
  <c r="AO104" i="37"/>
  <c r="BB104" i="37"/>
  <c r="AV104" i="37"/>
  <c r="AH32" i="37"/>
  <c r="BB32" i="37"/>
  <c r="AO32" i="37"/>
  <c r="AV32" i="37"/>
  <c r="AN102" i="37"/>
  <c r="Z102" i="37"/>
  <c r="AJ102" i="37" s="1"/>
  <c r="AB102" i="37"/>
  <c r="AK102" i="37" s="1"/>
  <c r="V102" i="37"/>
  <c r="AH102" i="37" s="1"/>
  <c r="Z63" i="37"/>
  <c r="AJ63" i="37" s="1"/>
  <c r="AB21" i="37"/>
  <c r="AK21" i="37" s="1"/>
  <c r="AU122" i="37"/>
  <c r="Z122" i="37"/>
  <c r="AJ122" i="37" s="1"/>
  <c r="AN122" i="37"/>
  <c r="T122" i="37"/>
  <c r="V21" i="37"/>
  <c r="AH21" i="37" s="1"/>
  <c r="AB129" i="37"/>
  <c r="AK129" i="37" s="1"/>
  <c r="Z129" i="37"/>
  <c r="AJ129" i="37" s="1"/>
  <c r="AN129" i="37"/>
  <c r="X79" i="37"/>
  <c r="AI79" i="37" s="1"/>
  <c r="V83" i="37"/>
  <c r="AH83" i="37" s="1"/>
  <c r="AN83" i="37"/>
  <c r="AN139" i="37"/>
  <c r="AU21" i="37"/>
  <c r="AU83" i="37"/>
  <c r="AU139" i="37"/>
  <c r="AB83" i="37"/>
  <c r="AK83" i="37" s="1"/>
  <c r="V139" i="37"/>
  <c r="AH139" i="37" s="1"/>
  <c r="AB122" i="37"/>
  <c r="AK122" i="37" s="1"/>
  <c r="AB50" i="37"/>
  <c r="AK50" i="37" s="1"/>
  <c r="X83" i="37"/>
  <c r="AI83" i="37" s="1"/>
  <c r="X139" i="37"/>
  <c r="AI139" i="37" s="1"/>
  <c r="AU50" i="37"/>
  <c r="Z139" i="37"/>
  <c r="AJ139" i="37" s="1"/>
  <c r="AV51" i="37"/>
  <c r="Z21" i="37"/>
  <c r="AJ21" i="37" s="1"/>
  <c r="AN50" i="37"/>
  <c r="AB139" i="37"/>
  <c r="AK139" i="37" s="1"/>
  <c r="AO51" i="37"/>
  <c r="V50" i="37"/>
  <c r="AH50" i="37" s="1"/>
  <c r="X122" i="37"/>
  <c r="AI122" i="37" s="1"/>
  <c r="T146" i="37"/>
  <c r="T110" i="37"/>
  <c r="T123" i="37"/>
  <c r="T79" i="37"/>
  <c r="T83" i="37"/>
  <c r="T139" i="37"/>
  <c r="T81" i="37"/>
  <c r="T111" i="37"/>
  <c r="T84" i="37"/>
  <c r="BC76" i="37"/>
  <c r="AC76" i="37"/>
  <c r="AS76" i="37" s="1"/>
  <c r="BB76" i="37"/>
  <c r="T50" i="37"/>
  <c r="BB51" i="37"/>
  <c r="T74" i="37"/>
  <c r="BB125" i="37"/>
  <c r="T63" i="37"/>
  <c r="T97" i="37"/>
  <c r="AJ104" i="37"/>
  <c r="AQ104" i="37"/>
  <c r="BD104" i="37"/>
  <c r="AX104" i="37"/>
  <c r="T77" i="37"/>
  <c r="AB77" i="37"/>
  <c r="AK77" i="37" s="1"/>
  <c r="AN77" i="37"/>
  <c r="Z96" i="37"/>
  <c r="AJ96" i="37" s="1"/>
  <c r="AL96" i="37" s="1"/>
  <c r="AM96" i="37" s="1"/>
  <c r="AN103" i="37"/>
  <c r="V71" i="37"/>
  <c r="AH71" i="37" s="1"/>
  <c r="AL71" i="37" s="1"/>
  <c r="AM71" i="37" s="1"/>
  <c r="Z103" i="37"/>
  <c r="AJ103" i="37" s="1"/>
  <c r="Z99" i="37"/>
  <c r="AJ99" i="37" s="1"/>
  <c r="T78" i="37"/>
  <c r="AU103" i="37"/>
  <c r="X78" i="37"/>
  <c r="AI78" i="37" s="1"/>
  <c r="AB78" i="37"/>
  <c r="AK78" i="37" s="1"/>
  <c r="AN78" i="37"/>
  <c r="AU78" i="37"/>
  <c r="Z78" i="37"/>
  <c r="AJ78" i="37" s="1"/>
  <c r="AU73" i="37"/>
  <c r="AU77" i="37"/>
  <c r="AU69" i="37"/>
  <c r="AB67" i="37"/>
  <c r="AK67" i="37" s="1"/>
  <c r="V123" i="37"/>
  <c r="AH123" i="37" s="1"/>
  <c r="Z77" i="37"/>
  <c r="AJ77" i="37" s="1"/>
  <c r="AN14" i="37"/>
  <c r="T107" i="37"/>
  <c r="AU14" i="37"/>
  <c r="Z107" i="37"/>
  <c r="AJ107" i="37" s="1"/>
  <c r="AB107" i="37"/>
  <c r="AK107" i="37" s="1"/>
  <c r="Z145" i="37"/>
  <c r="AJ145" i="37" s="1"/>
  <c r="V77" i="37"/>
  <c r="AH77" i="37" s="1"/>
  <c r="AI104" i="37"/>
  <c r="AP104" i="37"/>
  <c r="BC104" i="37"/>
  <c r="AW104" i="37"/>
  <c r="AC104" i="37"/>
  <c r="AZ104" i="37" s="1"/>
  <c r="X120" i="37"/>
  <c r="AI120" i="37" s="1"/>
  <c r="AB120" i="37"/>
  <c r="AK120" i="37" s="1"/>
  <c r="X121" i="37"/>
  <c r="AI121" i="37" s="1"/>
  <c r="V121" i="37"/>
  <c r="AH121" i="37" s="1"/>
  <c r="Z11" i="37"/>
  <c r="AJ11" i="37" s="1"/>
  <c r="Z120" i="37"/>
  <c r="AJ120" i="37" s="1"/>
  <c r="AL110" i="37"/>
  <c r="AM110" i="37" s="1"/>
  <c r="AL85" i="37"/>
  <c r="AM85" i="37" s="1"/>
  <c r="AL144" i="37"/>
  <c r="AM144" i="37" s="1"/>
  <c r="AB39" i="37"/>
  <c r="AK39" i="37" s="1"/>
  <c r="AL119" i="37"/>
  <c r="AM119" i="37" s="1"/>
  <c r="AB38" i="37"/>
  <c r="AK38" i="37" s="1"/>
  <c r="AN39" i="37"/>
  <c r="AU39" i="37"/>
  <c r="X73" i="37"/>
  <c r="AI73" i="37" s="1"/>
  <c r="T39" i="37"/>
  <c r="X39" i="37"/>
  <c r="AI39" i="37" s="1"/>
  <c r="AC125" i="37"/>
  <c r="AS125" i="37" s="1"/>
  <c r="T121" i="37"/>
  <c r="AB121" i="37"/>
  <c r="AK121" i="37" s="1"/>
  <c r="T120" i="37"/>
  <c r="AU121" i="37"/>
  <c r="AX125" i="37"/>
  <c r="V120" i="37"/>
  <c r="AH120" i="37" s="1"/>
  <c r="AN121" i="37"/>
  <c r="BD125" i="37"/>
  <c r="Z25" i="37"/>
  <c r="AJ25" i="37" s="1"/>
  <c r="AU120" i="37"/>
  <c r="AQ125" i="37"/>
  <c r="AL125" i="37"/>
  <c r="AM125" i="37" s="1"/>
  <c r="AL45" i="37"/>
  <c r="AL48" i="37"/>
  <c r="AM48" i="37" s="1"/>
  <c r="AL143" i="37"/>
  <c r="AM143" i="37" s="1"/>
  <c r="AL22" i="37"/>
  <c r="AM22" i="37" s="1"/>
  <c r="AL42" i="37"/>
  <c r="AM42" i="37" s="1"/>
  <c r="AL114" i="37"/>
  <c r="AM114" i="37" s="1"/>
  <c r="AL76" i="37"/>
  <c r="AM76" i="37" s="1"/>
  <c r="AL7" i="37"/>
  <c r="AM7" i="37" s="1"/>
  <c r="AL16" i="37"/>
  <c r="AM16" i="37" s="1"/>
  <c r="AL5" i="37"/>
  <c r="AM5" i="37" s="1"/>
  <c r="AL88" i="37"/>
  <c r="AM88" i="37" s="1"/>
  <c r="AL118" i="37"/>
  <c r="AM118" i="37" s="1"/>
  <c r="AL84" i="37"/>
  <c r="AM84" i="37" s="1"/>
  <c r="AL130" i="37"/>
  <c r="AM130" i="37" s="1"/>
  <c r="AL111" i="37"/>
  <c r="AM111" i="37" s="1"/>
  <c r="AL58" i="37"/>
  <c r="AM58" i="37" s="1"/>
  <c r="AL31" i="37"/>
  <c r="AM31" i="37" s="1"/>
  <c r="AL30" i="37"/>
  <c r="AM30" i="37" s="1"/>
  <c r="AL29" i="37"/>
  <c r="AM29" i="37" s="1"/>
  <c r="AL109" i="37"/>
  <c r="AM109" i="37" s="1"/>
  <c r="AL97" i="37"/>
  <c r="AM97" i="37" s="1"/>
  <c r="AL75" i="37"/>
  <c r="AM75" i="37" s="1"/>
  <c r="AL140" i="37"/>
  <c r="AM140" i="37" s="1"/>
  <c r="AL46" i="37"/>
  <c r="AM46" i="37" s="1"/>
  <c r="AL57" i="37"/>
  <c r="AM57" i="37" s="1"/>
  <c r="AL55" i="37"/>
  <c r="AM55" i="37" s="1"/>
  <c r="AL81" i="37"/>
  <c r="AM81" i="37" s="1"/>
  <c r="AL74" i="37"/>
  <c r="AM74" i="37" s="1"/>
  <c r="AL93" i="37"/>
  <c r="AM93" i="37" s="1"/>
  <c r="AL112" i="37"/>
  <c r="AM112" i="37" s="1"/>
  <c r="AL132" i="37"/>
  <c r="AM132" i="37" s="1"/>
  <c r="AL138" i="37"/>
  <c r="AM138" i="37" s="1"/>
  <c r="AU99" i="37"/>
  <c r="AG99" i="37"/>
  <c r="T115" i="37"/>
  <c r="T128" i="37"/>
  <c r="AG128" i="37"/>
  <c r="Z80" i="37"/>
  <c r="AJ80" i="37" s="1"/>
  <c r="AG80" i="37"/>
  <c r="AU87" i="37"/>
  <c r="AG87" i="37"/>
  <c r="X68" i="37"/>
  <c r="AI68" i="37" s="1"/>
  <c r="AG68" i="37"/>
  <c r="AN115" i="37"/>
  <c r="X103" i="37"/>
  <c r="AI103" i="37" s="1"/>
  <c r="AG103" i="37"/>
  <c r="T53" i="37"/>
  <c r="AG53" i="37"/>
  <c r="AU115" i="37"/>
  <c r="AN98" i="37"/>
  <c r="V73" i="37"/>
  <c r="AH73" i="37" s="1"/>
  <c r="AG73" i="37"/>
  <c r="AB115" i="37"/>
  <c r="AK115" i="37" s="1"/>
  <c r="X115" i="37"/>
  <c r="AI115" i="37" s="1"/>
  <c r="AU98" i="37"/>
  <c r="T11" i="37"/>
  <c r="AG11" i="37"/>
  <c r="T98" i="37"/>
  <c r="V98" i="37"/>
  <c r="AH98" i="37" s="1"/>
  <c r="V100" i="37"/>
  <c r="AH100" i="37" s="1"/>
  <c r="AG100" i="37"/>
  <c r="X98" i="37"/>
  <c r="AI98" i="37" s="1"/>
  <c r="V134" i="37"/>
  <c r="AH134" i="37" s="1"/>
  <c r="AG134" i="37"/>
  <c r="AB98" i="37"/>
  <c r="AK98" i="37" s="1"/>
  <c r="T21" i="37"/>
  <c r="AG21" i="37"/>
  <c r="T82" i="37"/>
  <c r="AG82" i="37"/>
  <c r="T54" i="37"/>
  <c r="T129" i="37"/>
  <c r="AG129" i="37"/>
  <c r="X54" i="37"/>
  <c r="AI54" i="37" s="1"/>
  <c r="T95" i="37"/>
  <c r="AG95" i="37"/>
  <c r="T52" i="37"/>
  <c r="AG52" i="37"/>
  <c r="V54" i="37"/>
  <c r="AH54" i="37" s="1"/>
  <c r="AL23" i="37"/>
  <c r="AM23" i="37" s="1"/>
  <c r="Z54" i="37"/>
  <c r="AJ54" i="37" s="1"/>
  <c r="AN54" i="37"/>
  <c r="AB133" i="37"/>
  <c r="AK133" i="37" s="1"/>
  <c r="AB72" i="37"/>
  <c r="AK72" i="37" s="1"/>
  <c r="AG72" i="37"/>
  <c r="T27" i="37"/>
  <c r="AG27" i="37"/>
  <c r="AL142" i="37"/>
  <c r="AM142" i="37" s="1"/>
  <c r="AB54" i="37"/>
  <c r="AK54" i="37" s="1"/>
  <c r="T18" i="37"/>
  <c r="AG18" i="37"/>
  <c r="AU54" i="37"/>
  <c r="AB43" i="37"/>
  <c r="AK43" i="37" s="1"/>
  <c r="T14" i="37"/>
  <c r="AG14" i="37"/>
  <c r="AQ51" i="37"/>
  <c r="AJ51" i="37"/>
  <c r="Z133" i="37"/>
  <c r="AJ133" i="37" s="1"/>
  <c r="V43" i="37"/>
  <c r="AH43" i="37" s="1"/>
  <c r="AN133" i="37"/>
  <c r="AL10" i="37"/>
  <c r="AM10" i="37" s="1"/>
  <c r="AN9" i="37"/>
  <c r="AG9" i="37"/>
  <c r="T47" i="37"/>
  <c r="AG47" i="37"/>
  <c r="V133" i="37"/>
  <c r="AH133" i="37" s="1"/>
  <c r="X128" i="37"/>
  <c r="AI128" i="37" s="1"/>
  <c r="X21" i="37"/>
  <c r="AI21" i="37" s="1"/>
  <c r="AN26" i="37"/>
  <c r="AG26" i="37"/>
  <c r="AN4" i="37"/>
  <c r="AG4" i="37"/>
  <c r="AX32" i="37"/>
  <c r="AJ32" i="37"/>
  <c r="AL35" i="37"/>
  <c r="AM35" i="37" s="1"/>
  <c r="AL135" i="37"/>
  <c r="AM135" i="37" s="1"/>
  <c r="X133" i="37"/>
  <c r="AI133" i="37" s="1"/>
  <c r="Z128" i="37"/>
  <c r="AJ128" i="37" s="1"/>
  <c r="T15" i="37"/>
  <c r="AG15" i="37"/>
  <c r="Z73" i="37"/>
  <c r="AJ73" i="37" s="1"/>
  <c r="X129" i="37"/>
  <c r="AI129" i="37" s="1"/>
  <c r="V39" i="37"/>
  <c r="AH39" i="37" s="1"/>
  <c r="AU133" i="37"/>
  <c r="AN128" i="37"/>
  <c r="AN137" i="37"/>
  <c r="AG137" i="37"/>
  <c r="T133" i="37"/>
  <c r="V122" i="37"/>
  <c r="AH122" i="37" s="1"/>
  <c r="AR51" i="37"/>
  <c r="AK51" i="37"/>
  <c r="V67" i="37"/>
  <c r="AH67" i="37" s="1"/>
  <c r="T38" i="37"/>
  <c r="AG38" i="37"/>
  <c r="T45" i="37"/>
  <c r="AG45" i="37"/>
  <c r="T102" i="37"/>
  <c r="AG102" i="37"/>
  <c r="V8" i="37"/>
  <c r="AH8" i="37" s="1"/>
  <c r="X137" i="37"/>
  <c r="AI137" i="37" s="1"/>
  <c r="AB137" i="37"/>
  <c r="AK137" i="37" s="1"/>
  <c r="AU137" i="37"/>
  <c r="T137" i="37"/>
  <c r="Z121" i="37"/>
  <c r="AJ121" i="37" s="1"/>
  <c r="V137" i="37"/>
  <c r="AH137" i="37" s="1"/>
  <c r="Z8" i="37"/>
  <c r="AJ8" i="37" s="1"/>
  <c r="AN8" i="37"/>
  <c r="AU8" i="37"/>
  <c r="T8" i="37"/>
  <c r="V95" i="37"/>
  <c r="AH95" i="37" s="1"/>
  <c r="X77" i="37"/>
  <c r="AI77" i="37" s="1"/>
  <c r="AB9" i="37"/>
  <c r="AK9" i="37" s="1"/>
  <c r="T103" i="37"/>
  <c r="AU9" i="37"/>
  <c r="T9" i="37"/>
  <c r="V9" i="37"/>
  <c r="AH9" i="37" s="1"/>
  <c r="V115" i="37"/>
  <c r="AH115" i="37" s="1"/>
  <c r="AB25" i="37"/>
  <c r="AR25" i="37" s="1"/>
  <c r="AN25" i="37"/>
  <c r="AU25" i="37"/>
  <c r="T25" i="37"/>
  <c r="V25" i="37"/>
  <c r="X25" i="37"/>
  <c r="AI25" i="37" s="1"/>
  <c r="X8" i="37"/>
  <c r="AI8" i="37" s="1"/>
  <c r="AB146" i="37"/>
  <c r="AK146" i="37" s="1"/>
  <c r="T4" i="37"/>
  <c r="BD32" i="37"/>
  <c r="Z50" i="37"/>
  <c r="AJ50" i="37" s="1"/>
  <c r="AB8" i="37"/>
  <c r="AK8" i="37" s="1"/>
  <c r="Z4" i="37"/>
  <c r="AJ4" i="37" s="1"/>
  <c r="V78" i="37"/>
  <c r="AH78" i="37" s="1"/>
  <c r="AY51" i="37"/>
  <c r="Z15" i="37"/>
  <c r="AJ15" i="37" s="1"/>
  <c r="T26" i="37"/>
  <c r="V26" i="37"/>
  <c r="AH26" i="37" s="1"/>
  <c r="Z26" i="37"/>
  <c r="AJ26" i="37" s="1"/>
  <c r="AB26" i="37"/>
  <c r="AU26" i="37"/>
  <c r="Z137" i="37"/>
  <c r="AJ137" i="37" s="1"/>
  <c r="X134" i="37"/>
  <c r="AI134" i="37" s="1"/>
  <c r="V34" i="37"/>
  <c r="AH34" i="37" s="1"/>
  <c r="Z34" i="37"/>
  <c r="AJ34" i="37" s="1"/>
  <c r="AB34" i="37"/>
  <c r="AN34" i="37"/>
  <c r="X47" i="37"/>
  <c r="AU128" i="37"/>
  <c r="X34" i="37"/>
  <c r="AU34" i="37"/>
  <c r="T34" i="37"/>
  <c r="AC32" i="37"/>
  <c r="AZ32" i="37" s="1"/>
  <c r="V15" i="37"/>
  <c r="AH15" i="37" s="1"/>
  <c r="Z134" i="37"/>
  <c r="AJ134" i="37" s="1"/>
  <c r="AB134" i="37"/>
  <c r="AK134" i="37" s="1"/>
  <c r="AN134" i="37"/>
  <c r="AU134" i="37"/>
  <c r="V129" i="37"/>
  <c r="AH129" i="37" s="1"/>
  <c r="Z115" i="37"/>
  <c r="AJ115" i="37" s="1"/>
  <c r="T134" i="37"/>
  <c r="V14" i="37"/>
  <c r="Z53" i="37"/>
  <c r="AJ53" i="37" s="1"/>
  <c r="V107" i="37"/>
  <c r="AH107" i="37" s="1"/>
  <c r="AB82" i="37"/>
  <c r="AK82" i="37" s="1"/>
  <c r="AL82" i="37" s="1"/>
  <c r="Z39" i="37"/>
  <c r="AJ39" i="37" s="1"/>
  <c r="V63" i="37"/>
  <c r="AH63" i="37" s="1"/>
  <c r="AL63" i="37" s="1"/>
  <c r="AM63" i="37" s="1"/>
  <c r="AQ32" i="37"/>
  <c r="AU4" i="37"/>
  <c r="V4" i="37"/>
  <c r="AH4" i="37" s="1"/>
  <c r="X4" i="37"/>
  <c r="AI4" i="37" s="1"/>
  <c r="AB4" i="37"/>
  <c r="AK4" i="37" s="1"/>
  <c r="X95" i="37"/>
  <c r="AI95" i="37" s="1"/>
  <c r="AB95" i="37"/>
  <c r="AK95" i="37" s="1"/>
  <c r="AU95" i="37"/>
  <c r="T72" i="37"/>
  <c r="X72" i="37"/>
  <c r="AI72" i="37" s="1"/>
  <c r="AU72" i="37"/>
  <c r="Z9" i="37"/>
  <c r="AJ9" i="37" s="1"/>
  <c r="Z72" i="37"/>
  <c r="Z83" i="37"/>
  <c r="AJ83" i="37" s="1"/>
  <c r="AP51" i="37"/>
  <c r="BC51" i="37"/>
  <c r="AW51" i="37"/>
  <c r="X9" i="37"/>
  <c r="AI9" i="37" s="1"/>
  <c r="AC51" i="37"/>
  <c r="AS51" i="37" s="1"/>
  <c r="X14" i="37"/>
  <c r="AI14" i="37" s="1"/>
  <c r="Z98" i="37"/>
  <c r="AJ98" i="37" s="1"/>
  <c r="V56" i="37"/>
  <c r="X26" i="37"/>
  <c r="AI26" i="37" s="1"/>
  <c r="V72" i="37"/>
  <c r="AH72" i="37" s="1"/>
  <c r="Z95" i="37"/>
  <c r="AB99" i="37"/>
  <c r="AK99" i="37" s="1"/>
  <c r="AB128" i="37"/>
  <c r="AK128" i="37" s="1"/>
  <c r="Z68" i="37"/>
  <c r="AJ68" i="37" s="1"/>
  <c r="T73" i="37"/>
  <c r="AB100" i="37"/>
  <c r="AK100" i="37" s="1"/>
  <c r="AB68" i="37"/>
  <c r="AY68" i="37" s="1"/>
  <c r="V41" i="37"/>
  <c r="AN68" i="37"/>
  <c r="AU68" i="37"/>
  <c r="Z101" i="37"/>
  <c r="AJ101" i="37" s="1"/>
  <c r="T68" i="37"/>
  <c r="V68" i="37"/>
  <c r="T87" i="37"/>
  <c r="V128" i="37"/>
  <c r="AH128" i="37" s="1"/>
  <c r="X80" i="37"/>
  <c r="AI80" i="37" s="1"/>
  <c r="AN80" i="37"/>
  <c r="X87" i="37"/>
  <c r="AI87" i="37" s="1"/>
  <c r="AU80" i="37"/>
  <c r="AB80" i="37"/>
  <c r="V87" i="37"/>
  <c r="AH87" i="37" s="1"/>
  <c r="T80" i="37"/>
  <c r="Z87" i="37"/>
  <c r="AJ87" i="37" s="1"/>
  <c r="X99" i="37"/>
  <c r="AP99" i="37" s="1"/>
  <c r="X50" i="37"/>
  <c r="AB87" i="37"/>
  <c r="AK87" i="37" s="1"/>
  <c r="T99" i="37"/>
  <c r="AN87" i="37"/>
  <c r="V99" i="37"/>
  <c r="AN99" i="37"/>
  <c r="Z41" i="37"/>
  <c r="AJ41" i="37" s="1"/>
  <c r="AB41" i="37"/>
  <c r="AK41" i="37" s="1"/>
  <c r="Z47" i="37"/>
  <c r="AN41" i="37"/>
  <c r="V47" i="37"/>
  <c r="V18" i="37"/>
  <c r="AH18" i="37" s="1"/>
  <c r="X18" i="37"/>
  <c r="AI18" i="37" s="1"/>
  <c r="Z18" i="37"/>
  <c r="AJ18" i="37" s="1"/>
  <c r="AB18" i="37"/>
  <c r="AK18" i="37" s="1"/>
  <c r="AN18" i="37"/>
  <c r="AU18" i="37"/>
  <c r="AU15" i="37"/>
  <c r="AB15" i="37"/>
  <c r="AK15" i="37" s="1"/>
  <c r="AB47" i="37"/>
  <c r="AN15" i="37"/>
  <c r="X15" i="37"/>
  <c r="AI15" i="37" s="1"/>
  <c r="AN47" i="37"/>
  <c r="AU47" i="37"/>
  <c r="AX51" i="37"/>
  <c r="AU41" i="37"/>
  <c r="BD51" i="37"/>
  <c r="T41" i="37"/>
  <c r="Z108" i="37"/>
  <c r="X69" i="37"/>
  <c r="AC69" i="37" s="1"/>
  <c r="X107" i="37"/>
  <c r="AI107" i="37" s="1"/>
  <c r="X41" i="37"/>
  <c r="V80" i="37"/>
  <c r="AH80" i="37" s="1"/>
  <c r="AB53" i="37"/>
  <c r="AN72" i="37"/>
  <c r="X108" i="37"/>
  <c r="AI108" i="37" s="1"/>
  <c r="V108" i="37"/>
  <c r="AH108" i="37" s="1"/>
  <c r="AU108" i="37"/>
  <c r="AN108" i="37"/>
  <c r="AB108" i="37"/>
  <c r="AK108" i="37" s="1"/>
  <c r="AB27" i="37"/>
  <c r="AK27" i="37" s="1"/>
  <c r="Z52" i="37"/>
  <c r="AN27" i="37"/>
  <c r="AU52" i="37"/>
  <c r="AU27" i="37"/>
  <c r="V52" i="37"/>
  <c r="AV52" i="37" s="1"/>
  <c r="X27" i="37"/>
  <c r="AI27" i="37" s="1"/>
  <c r="X52" i="37"/>
  <c r="AI52" i="37" s="1"/>
  <c r="Z27" i="37"/>
  <c r="AB52" i="37"/>
  <c r="AK52" i="37" s="1"/>
  <c r="V27" i="37"/>
  <c r="AH27" i="37" s="1"/>
  <c r="AN52" i="37"/>
  <c r="Z100" i="37"/>
  <c r="AJ100" i="37" s="1"/>
  <c r="AN106" i="37"/>
  <c r="AU106" i="37"/>
  <c r="T100" i="37"/>
  <c r="AU100" i="37"/>
  <c r="AN100" i="37"/>
  <c r="X100" i="37"/>
  <c r="AI100" i="37" s="1"/>
  <c r="T106" i="37"/>
  <c r="T108" i="37"/>
  <c r="AB106" i="37"/>
  <c r="AK106" i="37" s="1"/>
  <c r="Z106" i="37"/>
  <c r="X106" i="37"/>
  <c r="V106" i="37"/>
  <c r="BD69" i="37"/>
  <c r="AX69" i="37"/>
  <c r="AQ69" i="37"/>
  <c r="AR88" i="37"/>
  <c r="AY88" i="37"/>
  <c r="AQ88" i="37"/>
  <c r="BD88" i="37"/>
  <c r="AX88" i="37"/>
  <c r="BD10" i="37"/>
  <c r="AX10" i="37"/>
  <c r="AQ10" i="37"/>
  <c r="AP146" i="37"/>
  <c r="BC146" i="37"/>
  <c r="AW146" i="37"/>
  <c r="AR42" i="37"/>
  <c r="AY42" i="37"/>
  <c r="BB42" i="37"/>
  <c r="AV42" i="37"/>
  <c r="AO42" i="37"/>
  <c r="AC42" i="37"/>
  <c r="BB88" i="37"/>
  <c r="AC88" i="37"/>
  <c r="AV88" i="37"/>
  <c r="AO88" i="37"/>
  <c r="AC10" i="37"/>
  <c r="BB10" i="37"/>
  <c r="AV10" i="37"/>
  <c r="AO10" i="37"/>
  <c r="AW42" i="37"/>
  <c r="AP42" i="37"/>
  <c r="BC42" i="37"/>
  <c r="AY142" i="37"/>
  <c r="AR142" i="37"/>
  <c r="BD142" i="37"/>
  <c r="AX142" i="37"/>
  <c r="AQ142" i="37"/>
  <c r="BC46" i="37"/>
  <c r="AW46" i="37"/>
  <c r="AP46" i="37"/>
  <c r="BD14" i="37"/>
  <c r="AX14" i="37"/>
  <c r="AQ14" i="37"/>
  <c r="AY96" i="37"/>
  <c r="AR96" i="37"/>
  <c r="AB141" i="37"/>
  <c r="AK141" i="37" s="1"/>
  <c r="Z141" i="37"/>
  <c r="AJ141" i="37" s="1"/>
  <c r="X141" i="37"/>
  <c r="AI141" i="37" s="1"/>
  <c r="V141" i="37"/>
  <c r="AH141" i="37" s="1"/>
  <c r="T141" i="37"/>
  <c r="AU141" i="37"/>
  <c r="AN141" i="37"/>
  <c r="BD23" i="37"/>
  <c r="AX23" i="37"/>
  <c r="AQ23" i="37"/>
  <c r="AY31" i="37"/>
  <c r="AR31" i="37"/>
  <c r="AX46" i="37"/>
  <c r="AQ46" i="37"/>
  <c r="BD46" i="37"/>
  <c r="AO109" i="37"/>
  <c r="AC109" i="37"/>
  <c r="BB109" i="37"/>
  <c r="AV109" i="37"/>
  <c r="AO50" i="37"/>
  <c r="AV50" i="37"/>
  <c r="T91" i="37"/>
  <c r="AU91" i="37"/>
  <c r="Z91" i="37"/>
  <c r="AJ91" i="37" s="1"/>
  <c r="X91" i="37"/>
  <c r="AI91" i="37" s="1"/>
  <c r="V91" i="37"/>
  <c r="AH91" i="37" s="1"/>
  <c r="AN91" i="37"/>
  <c r="AB91" i="37"/>
  <c r="AK91" i="37" s="1"/>
  <c r="BD85" i="37"/>
  <c r="AX85" i="37"/>
  <c r="AQ85" i="37"/>
  <c r="AY140" i="37"/>
  <c r="AR140" i="37"/>
  <c r="AQ123" i="37"/>
  <c r="AX123" i="37"/>
  <c r="BD123" i="37"/>
  <c r="BC64" i="37"/>
  <c r="AW64" i="37"/>
  <c r="AP64" i="37"/>
  <c r="AY23" i="37"/>
  <c r="AR23" i="37"/>
  <c r="AV71" i="37"/>
  <c r="AO71" i="37"/>
  <c r="AY46" i="37"/>
  <c r="AR46" i="37"/>
  <c r="BC109" i="37"/>
  <c r="AW109" i="37"/>
  <c r="AP109" i="37"/>
  <c r="BB85" i="37"/>
  <c r="AV85" i="37"/>
  <c r="AO85" i="37"/>
  <c r="AC85" i="37"/>
  <c r="AO143" i="37"/>
  <c r="AC143" i="37"/>
  <c r="BB143" i="37"/>
  <c r="AV143" i="37"/>
  <c r="BC114" i="37"/>
  <c r="AW114" i="37"/>
  <c r="AP114" i="37"/>
  <c r="AW132" i="37"/>
  <c r="AP132" i="37"/>
  <c r="BC132" i="37"/>
  <c r="BD64" i="37"/>
  <c r="AX64" i="37"/>
  <c r="AQ64" i="37"/>
  <c r="AX22" i="37"/>
  <c r="AQ22" i="37"/>
  <c r="BD22" i="37"/>
  <c r="BC71" i="37"/>
  <c r="AW71" i="37"/>
  <c r="AP71" i="37"/>
  <c r="AB92" i="37"/>
  <c r="AK92" i="37" s="1"/>
  <c r="Z92" i="37"/>
  <c r="AJ92" i="37" s="1"/>
  <c r="X92" i="37"/>
  <c r="AI92" i="37" s="1"/>
  <c r="V92" i="37"/>
  <c r="AH92" i="37" s="1"/>
  <c r="T92" i="37"/>
  <c r="AU92" i="37"/>
  <c r="AN92" i="37"/>
  <c r="BD109" i="37"/>
  <c r="AX109" i="37"/>
  <c r="AQ109" i="37"/>
  <c r="AY85" i="37"/>
  <c r="AR85" i="37"/>
  <c r="BD139" i="37"/>
  <c r="AX139" i="37"/>
  <c r="AQ139" i="37"/>
  <c r="AX114" i="37"/>
  <c r="AQ114" i="37"/>
  <c r="BD114" i="37"/>
  <c r="AP118" i="37"/>
  <c r="BC118" i="37"/>
  <c r="AW118" i="37"/>
  <c r="AV132" i="37"/>
  <c r="AO132" i="37"/>
  <c r="AC132" i="37"/>
  <c r="BB132" i="37"/>
  <c r="AY64" i="37"/>
  <c r="AR64" i="37"/>
  <c r="AB61" i="37"/>
  <c r="AK61" i="37" s="1"/>
  <c r="Z61" i="37"/>
  <c r="AJ61" i="37" s="1"/>
  <c r="X61" i="37"/>
  <c r="AI61" i="37" s="1"/>
  <c r="V61" i="37"/>
  <c r="AH61" i="37" s="1"/>
  <c r="T61" i="37"/>
  <c r="AN61" i="37"/>
  <c r="AU61" i="37"/>
  <c r="AY22" i="37"/>
  <c r="AR22" i="37"/>
  <c r="BD71" i="37"/>
  <c r="AX71" i="37"/>
  <c r="AQ71" i="37"/>
  <c r="AY14" i="37"/>
  <c r="AR14" i="37"/>
  <c r="V59" i="37"/>
  <c r="AH59" i="37" s="1"/>
  <c r="AB59" i="37"/>
  <c r="AK59" i="37" s="1"/>
  <c r="Z59" i="37"/>
  <c r="AJ59" i="37" s="1"/>
  <c r="X59" i="37"/>
  <c r="AI59" i="37" s="1"/>
  <c r="T59" i="37"/>
  <c r="AU59" i="37"/>
  <c r="AN59" i="37"/>
  <c r="AB13" i="37"/>
  <c r="AK13" i="37" s="1"/>
  <c r="Z13" i="37"/>
  <c r="AJ13" i="37" s="1"/>
  <c r="X13" i="37"/>
  <c r="AI13" i="37" s="1"/>
  <c r="V13" i="37"/>
  <c r="AH13" i="37" s="1"/>
  <c r="T13" i="37"/>
  <c r="AU13" i="37"/>
  <c r="AN13" i="37"/>
  <c r="AY139" i="37"/>
  <c r="AR139" i="37"/>
  <c r="BB96" i="37"/>
  <c r="AV96" i="37"/>
  <c r="AO96" i="37"/>
  <c r="BB135" i="37"/>
  <c r="AV135" i="37"/>
  <c r="AO135" i="37"/>
  <c r="AC135" i="37"/>
  <c r="Z131" i="37"/>
  <c r="AJ131" i="37" s="1"/>
  <c r="T131" i="37"/>
  <c r="AU131" i="37"/>
  <c r="AN131" i="37"/>
  <c r="AB131" i="37"/>
  <c r="AK131" i="37" s="1"/>
  <c r="X131" i="37"/>
  <c r="AI131" i="37" s="1"/>
  <c r="V131" i="37"/>
  <c r="AH131" i="37" s="1"/>
  <c r="AY63" i="37"/>
  <c r="AR63" i="37"/>
  <c r="AY109" i="37"/>
  <c r="AR109" i="37"/>
  <c r="AO118" i="37"/>
  <c r="AC118" i="37"/>
  <c r="BB118" i="37"/>
  <c r="AV118" i="37"/>
  <c r="AC93" i="37"/>
  <c r="BB93" i="37"/>
  <c r="AV93" i="37"/>
  <c r="AO93" i="37"/>
  <c r="BC96" i="37"/>
  <c r="AW96" i="37"/>
  <c r="AP96" i="37"/>
  <c r="T17" i="37"/>
  <c r="AU17" i="37"/>
  <c r="AN17" i="37"/>
  <c r="AB17" i="37"/>
  <c r="AK17" i="37" s="1"/>
  <c r="Z17" i="37"/>
  <c r="AJ17" i="37" s="1"/>
  <c r="X17" i="37"/>
  <c r="AI17" i="37" s="1"/>
  <c r="V17" i="37"/>
  <c r="AH17" i="37" s="1"/>
  <c r="AV23" i="37"/>
  <c r="BB23" i="37"/>
  <c r="AO23" i="37"/>
  <c r="AC23" i="37"/>
  <c r="AW135" i="37"/>
  <c r="AP135" i="37"/>
  <c r="BC135" i="37"/>
  <c r="AN20" i="37"/>
  <c r="AB20" i="37"/>
  <c r="AK20" i="37" s="1"/>
  <c r="Z20" i="37"/>
  <c r="AJ20" i="37" s="1"/>
  <c r="X20" i="37"/>
  <c r="AI20" i="37" s="1"/>
  <c r="V20" i="37"/>
  <c r="AH20" i="37" s="1"/>
  <c r="T20" i="37"/>
  <c r="AU20" i="37"/>
  <c r="AC29" i="37"/>
  <c r="BB29" i="37"/>
  <c r="AV29" i="37"/>
  <c r="AO29" i="37"/>
  <c r="AR118" i="37"/>
  <c r="AY118" i="37"/>
  <c r="AW84" i="37"/>
  <c r="AP84" i="37"/>
  <c r="BC84" i="37"/>
  <c r="BD96" i="37"/>
  <c r="AX96" i="37"/>
  <c r="AQ96" i="37"/>
  <c r="AW23" i="37"/>
  <c r="BC23" i="37"/>
  <c r="AP23" i="37"/>
  <c r="AQ135" i="37"/>
  <c r="AX135" i="37"/>
  <c r="BD135" i="37"/>
  <c r="AC58" i="37"/>
  <c r="BB58" i="37"/>
  <c r="AV58" i="37"/>
  <c r="AO58" i="37"/>
  <c r="T126" i="37"/>
  <c r="AU126" i="37"/>
  <c r="AN126" i="37"/>
  <c r="AB126" i="37"/>
  <c r="AK126" i="37" s="1"/>
  <c r="Z126" i="37"/>
  <c r="AJ126" i="37" s="1"/>
  <c r="X126" i="37"/>
  <c r="AI126" i="37" s="1"/>
  <c r="V126" i="37"/>
  <c r="AH126" i="37" s="1"/>
  <c r="AX90" i="37"/>
  <c r="AQ90" i="37"/>
  <c r="BD90" i="37"/>
  <c r="AP117" i="37"/>
  <c r="BC117" i="37"/>
  <c r="AW117" i="37"/>
  <c r="BC29" i="37"/>
  <c r="AW29" i="37"/>
  <c r="AP29" i="37"/>
  <c r="BC130" i="37"/>
  <c r="AW130" i="37"/>
  <c r="AP130" i="37"/>
  <c r="AY112" i="37"/>
  <c r="AR112" i="37"/>
  <c r="AX84" i="37"/>
  <c r="AQ84" i="37"/>
  <c r="BD84" i="37"/>
  <c r="AX129" i="37"/>
  <c r="BC58" i="37"/>
  <c r="AW58" i="37"/>
  <c r="AP58" i="37"/>
  <c r="V116" i="37"/>
  <c r="AH116" i="37" s="1"/>
  <c r="AU116" i="37"/>
  <c r="AN116" i="37"/>
  <c r="AB116" i="37"/>
  <c r="AK116" i="37" s="1"/>
  <c r="Z116" i="37"/>
  <c r="AJ116" i="37" s="1"/>
  <c r="X116" i="37"/>
  <c r="AI116" i="37" s="1"/>
  <c r="T116" i="37"/>
  <c r="AQ117" i="37"/>
  <c r="BD117" i="37"/>
  <c r="AX117" i="37"/>
  <c r="AW6" i="37"/>
  <c r="AP6" i="37"/>
  <c r="BC6" i="37"/>
  <c r="BD29" i="37"/>
  <c r="AX29" i="37"/>
  <c r="AQ29" i="37"/>
  <c r="AX112" i="37"/>
  <c r="BD112" i="37"/>
  <c r="AQ112" i="37"/>
  <c r="BC10" i="37"/>
  <c r="AW10" i="37"/>
  <c r="AP10" i="37"/>
  <c r="BD140" i="37"/>
  <c r="AX140" i="37"/>
  <c r="AQ140" i="37"/>
  <c r="Z44" i="37"/>
  <c r="AJ44" i="37" s="1"/>
  <c r="V44" i="37"/>
  <c r="AH44" i="37" s="1"/>
  <c r="T44" i="37"/>
  <c r="AU44" i="37"/>
  <c r="AN44" i="37"/>
  <c r="AB44" i="37"/>
  <c r="AK44" i="37" s="1"/>
  <c r="X44" i="37"/>
  <c r="AI44" i="37" s="1"/>
  <c r="BC39" i="37"/>
  <c r="AW39" i="37"/>
  <c r="AP39" i="37"/>
  <c r="AX6" i="37"/>
  <c r="AQ6" i="37"/>
  <c r="BD6" i="37"/>
  <c r="AR29" i="37"/>
  <c r="AY29" i="37"/>
  <c r="AC130" i="37"/>
  <c r="BB130" i="37"/>
  <c r="AV130" i="37"/>
  <c r="AO130" i="37"/>
  <c r="BC85" i="37"/>
  <c r="AW85" i="37"/>
  <c r="AP85" i="37"/>
  <c r="AP93" i="37"/>
  <c r="AW93" i="37"/>
  <c r="BC93" i="37"/>
  <c r="AO145" i="37"/>
  <c r="BB145" i="37"/>
  <c r="AV145" i="37"/>
  <c r="BB114" i="37"/>
  <c r="AC114" i="37"/>
  <c r="AV114" i="37"/>
  <c r="AO114" i="37"/>
  <c r="AY77" i="37"/>
  <c r="AR77" i="37"/>
  <c r="AY58" i="37"/>
  <c r="AR58" i="37"/>
  <c r="T49" i="37"/>
  <c r="AU49" i="37"/>
  <c r="AN49" i="37"/>
  <c r="Z49" i="37"/>
  <c r="AJ49" i="37" s="1"/>
  <c r="X49" i="37"/>
  <c r="AI49" i="37" s="1"/>
  <c r="V49" i="37"/>
  <c r="AH49" i="37" s="1"/>
  <c r="AB49" i="37"/>
  <c r="AK49" i="37" s="1"/>
  <c r="AO53" i="37"/>
  <c r="BB53" i="37"/>
  <c r="AV53" i="37"/>
  <c r="AQ146" i="37"/>
  <c r="BD146" i="37"/>
  <c r="AX146" i="37"/>
  <c r="AY6" i="37"/>
  <c r="AR6" i="37"/>
  <c r="AX130" i="37"/>
  <c r="AQ130" i="37"/>
  <c r="BD130" i="37"/>
  <c r="AR93" i="37"/>
  <c r="AY93" i="37"/>
  <c r="AY10" i="37"/>
  <c r="AR10" i="37"/>
  <c r="AP145" i="37"/>
  <c r="BC145" i="37"/>
  <c r="AW145" i="37"/>
  <c r="AR114" i="37"/>
  <c r="AY114" i="37"/>
  <c r="BB19" i="37"/>
  <c r="AV19" i="37"/>
  <c r="AO19" i="37"/>
  <c r="AX78" i="37"/>
  <c r="AY84" i="37"/>
  <c r="AR84" i="37"/>
  <c r="AR129" i="37"/>
  <c r="AY129" i="37"/>
  <c r="AY71" i="37"/>
  <c r="AR71" i="37"/>
  <c r="AP54" i="37"/>
  <c r="AW54" i="37"/>
  <c r="AO22" i="37"/>
  <c r="AC22" i="37"/>
  <c r="BB22" i="37"/>
  <c r="AV22" i="37"/>
  <c r="AP22" i="37"/>
  <c r="BC22" i="37"/>
  <c r="AW22" i="37"/>
  <c r="BB110" i="37"/>
  <c r="AO110" i="37"/>
  <c r="AC110" i="37"/>
  <c r="AV110" i="37"/>
  <c r="AB70" i="37"/>
  <c r="AK70" i="37" s="1"/>
  <c r="Z70" i="37"/>
  <c r="AJ70" i="37" s="1"/>
  <c r="X70" i="37"/>
  <c r="AI70" i="37" s="1"/>
  <c r="V70" i="37"/>
  <c r="AH70" i="37" s="1"/>
  <c r="T70" i="37"/>
  <c r="AU70" i="37"/>
  <c r="AN70" i="37"/>
  <c r="AY146" i="37"/>
  <c r="BC73" i="37"/>
  <c r="AW73" i="37"/>
  <c r="AP73" i="37"/>
  <c r="AB62" i="37"/>
  <c r="AK62" i="37" s="1"/>
  <c r="Z62" i="37"/>
  <c r="AJ62" i="37" s="1"/>
  <c r="X62" i="37"/>
  <c r="AI62" i="37" s="1"/>
  <c r="V62" i="37"/>
  <c r="AH62" i="37" s="1"/>
  <c r="T62" i="37"/>
  <c r="AN62" i="37"/>
  <c r="AU62" i="37"/>
  <c r="BC110" i="37"/>
  <c r="AW110" i="37"/>
  <c r="AP110" i="37"/>
  <c r="AO144" i="37"/>
  <c r="AC144" i="37"/>
  <c r="BB144" i="37"/>
  <c r="AV144" i="37"/>
  <c r="AW112" i="37"/>
  <c r="BC112" i="37"/>
  <c r="AP112" i="37"/>
  <c r="AX42" i="37"/>
  <c r="AQ42" i="37"/>
  <c r="BD42" i="37"/>
  <c r="AO55" i="37"/>
  <c r="AC55" i="37"/>
  <c r="BB55" i="37"/>
  <c r="AV55" i="37"/>
  <c r="AP144" i="37"/>
  <c r="BC144" i="37"/>
  <c r="AW144" i="37"/>
  <c r="AP123" i="37"/>
  <c r="BC123" i="37"/>
  <c r="AW123" i="37"/>
  <c r="BD58" i="37"/>
  <c r="AX58" i="37"/>
  <c r="AQ58" i="37"/>
  <c r="BB57" i="37"/>
  <c r="AC57" i="37"/>
  <c r="AV57" i="37"/>
  <c r="AO57" i="37"/>
  <c r="AX5" i="37"/>
  <c r="AQ5" i="37"/>
  <c r="BD5" i="37"/>
  <c r="AP55" i="37"/>
  <c r="BC55" i="37"/>
  <c r="AW55" i="37"/>
  <c r="BD144" i="37"/>
  <c r="AX144" i="37"/>
  <c r="AQ144" i="37"/>
  <c r="AP53" i="37"/>
  <c r="BC53" i="37"/>
  <c r="AW53" i="37"/>
  <c r="AQ93" i="37"/>
  <c r="BD93" i="37"/>
  <c r="AX93" i="37"/>
  <c r="AP120" i="37"/>
  <c r="BC120" i="37"/>
  <c r="AW120" i="37"/>
  <c r="AY5" i="37"/>
  <c r="AR5" i="37"/>
  <c r="BD55" i="37"/>
  <c r="AX55" i="37"/>
  <c r="AQ55" i="37"/>
  <c r="AY144" i="37"/>
  <c r="AR144" i="37"/>
  <c r="AV112" i="37"/>
  <c r="BB112" i="37"/>
  <c r="AO112" i="37"/>
  <c r="AC112" i="37"/>
  <c r="AU60" i="37"/>
  <c r="AB60" i="37"/>
  <c r="AK60" i="37" s="1"/>
  <c r="Z60" i="37"/>
  <c r="AJ60" i="37" s="1"/>
  <c r="X60" i="37"/>
  <c r="AI60" i="37" s="1"/>
  <c r="V60" i="37"/>
  <c r="AH60" i="37" s="1"/>
  <c r="T60" i="37"/>
  <c r="AN60" i="37"/>
  <c r="BD57" i="37"/>
  <c r="AX57" i="37"/>
  <c r="AQ57" i="37"/>
  <c r="BD21" i="37"/>
  <c r="AX21" i="37"/>
  <c r="AQ21" i="37"/>
  <c r="AR120" i="37"/>
  <c r="AY120" i="37"/>
  <c r="AY55" i="37"/>
  <c r="AR55" i="37"/>
  <c r="AO81" i="37"/>
  <c r="AC81" i="37"/>
  <c r="BB81" i="37"/>
  <c r="AV81" i="37"/>
  <c r="BB43" i="37"/>
  <c r="AV43" i="37"/>
  <c r="AO43" i="37"/>
  <c r="AV127" i="37"/>
  <c r="AO127" i="37"/>
  <c r="BB127" i="37"/>
  <c r="AW101" i="37"/>
  <c r="BC101" i="37"/>
  <c r="AP101" i="37"/>
  <c r="AU28" i="37"/>
  <c r="AB28" i="37"/>
  <c r="AK28" i="37" s="1"/>
  <c r="Z28" i="37"/>
  <c r="AJ28" i="37" s="1"/>
  <c r="X28" i="37"/>
  <c r="AI28" i="37" s="1"/>
  <c r="V28" i="37"/>
  <c r="AH28" i="37" s="1"/>
  <c r="T28" i="37"/>
  <c r="AN28" i="37"/>
  <c r="AR130" i="37"/>
  <c r="AY130" i="37"/>
  <c r="AO121" i="37"/>
  <c r="BB121" i="37"/>
  <c r="AV121" i="37"/>
  <c r="AV84" i="37"/>
  <c r="AO84" i="37"/>
  <c r="AC84" i="37"/>
  <c r="BB84" i="37"/>
  <c r="Z36" i="37"/>
  <c r="AJ36" i="37" s="1"/>
  <c r="AB36" i="37"/>
  <c r="AK36" i="37" s="1"/>
  <c r="X36" i="37"/>
  <c r="AI36" i="37" s="1"/>
  <c r="V36" i="37"/>
  <c r="AH36" i="37" s="1"/>
  <c r="T36" i="37"/>
  <c r="AU36" i="37"/>
  <c r="AN36" i="37"/>
  <c r="BC57" i="37"/>
  <c r="AW57" i="37"/>
  <c r="AP57" i="37"/>
  <c r="AB12" i="37"/>
  <c r="AK12" i="37" s="1"/>
  <c r="Z12" i="37"/>
  <c r="AJ12" i="37" s="1"/>
  <c r="X12" i="37"/>
  <c r="AI12" i="37" s="1"/>
  <c r="V12" i="37"/>
  <c r="AH12" i="37" s="1"/>
  <c r="T12" i="37"/>
  <c r="AU12" i="37"/>
  <c r="AN12" i="37"/>
  <c r="AC35" i="37"/>
  <c r="BB35" i="37"/>
  <c r="AV35" i="37"/>
  <c r="AO35" i="37"/>
  <c r="AW16" i="37"/>
  <c r="AP16" i="37"/>
  <c r="BC16" i="37"/>
  <c r="BC56" i="37"/>
  <c r="AW56" i="37"/>
  <c r="AP56" i="37"/>
  <c r="BD110" i="37"/>
  <c r="AX110" i="37"/>
  <c r="AQ110" i="37"/>
  <c r="AP81" i="37"/>
  <c r="BC81" i="37"/>
  <c r="AW81" i="37"/>
  <c r="BD43" i="37"/>
  <c r="AX43" i="37"/>
  <c r="AQ43" i="37"/>
  <c r="AC138" i="37"/>
  <c r="BB138" i="37"/>
  <c r="AV138" i="37"/>
  <c r="AO138" i="37"/>
  <c r="AW127" i="37"/>
  <c r="AP127" i="37"/>
  <c r="BC127" i="37"/>
  <c r="AU124" i="37"/>
  <c r="AN124" i="37"/>
  <c r="AB124" i="37"/>
  <c r="AK124" i="37" s="1"/>
  <c r="Z124" i="37"/>
  <c r="AJ124" i="37" s="1"/>
  <c r="X124" i="37"/>
  <c r="AI124" i="37" s="1"/>
  <c r="V124" i="37"/>
  <c r="AH124" i="37" s="1"/>
  <c r="T124" i="37"/>
  <c r="AX111" i="37"/>
  <c r="AQ111" i="37"/>
  <c r="BD111" i="37"/>
  <c r="BC35" i="37"/>
  <c r="AW35" i="37"/>
  <c r="AP35" i="37"/>
  <c r="AX16" i="37"/>
  <c r="AQ16" i="37"/>
  <c r="BD16" i="37"/>
  <c r="AO75" i="37"/>
  <c r="AV75" i="37"/>
  <c r="AC75" i="37"/>
  <c r="BB75" i="37"/>
  <c r="AY110" i="37"/>
  <c r="AR110" i="37"/>
  <c r="BD81" i="37"/>
  <c r="AQ81" i="37"/>
  <c r="AX81" i="37"/>
  <c r="BC138" i="37"/>
  <c r="AW138" i="37"/>
  <c r="AP138" i="37"/>
  <c r="AY111" i="37"/>
  <c r="AR111" i="37"/>
  <c r="AY98" i="37"/>
  <c r="AR98" i="37"/>
  <c r="BD35" i="37"/>
  <c r="AX35" i="37"/>
  <c r="AQ35" i="37"/>
  <c r="AW48" i="37"/>
  <c r="BC48" i="37"/>
  <c r="AP48" i="37"/>
  <c r="AY16" i="37"/>
  <c r="AR16" i="37"/>
  <c r="AP75" i="37"/>
  <c r="AW75" i="37"/>
  <c r="BC75" i="37"/>
  <c r="AY56" i="37"/>
  <c r="AR56" i="37"/>
  <c r="AR81" i="37"/>
  <c r="AY81" i="37"/>
  <c r="BD138" i="37"/>
  <c r="AX138" i="37"/>
  <c r="AQ138" i="37"/>
  <c r="AX127" i="37"/>
  <c r="AQ127" i="37"/>
  <c r="BD127" i="37"/>
  <c r="BC82" i="37"/>
  <c r="AW82" i="37"/>
  <c r="AP82" i="37"/>
  <c r="AC119" i="37"/>
  <c r="AO119" i="37"/>
  <c r="BB119" i="37"/>
  <c r="AV119" i="37"/>
  <c r="AV38" i="37"/>
  <c r="AO38" i="37"/>
  <c r="BB38" i="37"/>
  <c r="AB40" i="37"/>
  <c r="AK40" i="37" s="1"/>
  <c r="Z40" i="37"/>
  <c r="AJ40" i="37" s="1"/>
  <c r="X40" i="37"/>
  <c r="AI40" i="37" s="1"/>
  <c r="V40" i="37"/>
  <c r="AH40" i="37" s="1"/>
  <c r="T40" i="37"/>
  <c r="AU40" i="37"/>
  <c r="AN40" i="37"/>
  <c r="AB24" i="37"/>
  <c r="AK24" i="37" s="1"/>
  <c r="Z24" i="37"/>
  <c r="AJ24" i="37" s="1"/>
  <c r="X24" i="37"/>
  <c r="AI24" i="37" s="1"/>
  <c r="V24" i="37"/>
  <c r="AH24" i="37" s="1"/>
  <c r="T24" i="37"/>
  <c r="AU24" i="37"/>
  <c r="AN24" i="37"/>
  <c r="V105" i="37"/>
  <c r="AH105" i="37" s="1"/>
  <c r="AN105" i="37"/>
  <c r="AB105" i="37"/>
  <c r="AK105" i="37" s="1"/>
  <c r="Z105" i="37"/>
  <c r="AJ105" i="37" s="1"/>
  <c r="X105" i="37"/>
  <c r="AI105" i="37" s="1"/>
  <c r="T105" i="37"/>
  <c r="AU105" i="37"/>
  <c r="AY57" i="37"/>
  <c r="AR57" i="37"/>
  <c r="AX48" i="37"/>
  <c r="AQ48" i="37"/>
  <c r="BD48" i="37"/>
  <c r="AQ75" i="37"/>
  <c r="BD75" i="37"/>
  <c r="AX75" i="37"/>
  <c r="AO5" i="37"/>
  <c r="AC5" i="37"/>
  <c r="BB5" i="37"/>
  <c r="AV5" i="37"/>
  <c r="BB11" i="37"/>
  <c r="AV11" i="37"/>
  <c r="AO11" i="37"/>
  <c r="BC43" i="37"/>
  <c r="AW43" i="37"/>
  <c r="AP43" i="37"/>
  <c r="AY138" i="37"/>
  <c r="AR138" i="37"/>
  <c r="AU113" i="37"/>
  <c r="AB113" i="37"/>
  <c r="AK113" i="37" s="1"/>
  <c r="Z113" i="37"/>
  <c r="AJ113" i="37" s="1"/>
  <c r="X113" i="37"/>
  <c r="AI113" i="37" s="1"/>
  <c r="V113" i="37"/>
  <c r="AH113" i="37" s="1"/>
  <c r="T113" i="37"/>
  <c r="AN113" i="37"/>
  <c r="AR127" i="37"/>
  <c r="AY127" i="37"/>
  <c r="BB79" i="37"/>
  <c r="AV79" i="37"/>
  <c r="AO79" i="37"/>
  <c r="AR99" i="37"/>
  <c r="AY99" i="37"/>
  <c r="BC119" i="37"/>
  <c r="AP119" i="37"/>
  <c r="AW119" i="37"/>
  <c r="AW38" i="37"/>
  <c r="AP38" i="37"/>
  <c r="BC38" i="37"/>
  <c r="AY48" i="37"/>
  <c r="AR48" i="37"/>
  <c r="AR75" i="37"/>
  <c r="AY75" i="37"/>
  <c r="AQ120" i="37"/>
  <c r="AX120" i="37"/>
  <c r="AP5" i="37"/>
  <c r="BC5" i="37"/>
  <c r="AW5" i="37"/>
  <c r="AP9" i="37"/>
  <c r="AW9" i="37"/>
  <c r="BC11" i="37"/>
  <c r="AW11" i="37"/>
  <c r="AP11" i="37"/>
  <c r="AX134" i="37"/>
  <c r="AQ134" i="37"/>
  <c r="BD119" i="37"/>
  <c r="AQ119" i="37"/>
  <c r="AX119" i="37"/>
  <c r="AX38" i="37"/>
  <c r="AQ38" i="37"/>
  <c r="BD38" i="37"/>
  <c r="AP26" i="37"/>
  <c r="AW26" i="37"/>
  <c r="AX11" i="37"/>
  <c r="AQ11" i="37"/>
  <c r="BC45" i="37"/>
  <c r="AW45" i="37"/>
  <c r="AP45" i="37"/>
  <c r="AY134" i="37"/>
  <c r="AR134" i="37"/>
  <c r="AR119" i="37"/>
  <c r="AY119" i="37"/>
  <c r="AV74" i="37"/>
  <c r="AO74" i="37"/>
  <c r="AC74" i="37"/>
  <c r="BB74" i="37"/>
  <c r="BB137" i="37"/>
  <c r="AO137" i="37"/>
  <c r="BB103" i="37"/>
  <c r="AV103" i="37"/>
  <c r="AO103" i="37"/>
  <c r="AX65" i="37"/>
  <c r="AQ65" i="37"/>
  <c r="BD65" i="37"/>
  <c r="AV101" i="37"/>
  <c r="BB101" i="37"/>
  <c r="AO101" i="37"/>
  <c r="AP74" i="37"/>
  <c r="BC74" i="37"/>
  <c r="AW74" i="37"/>
  <c r="AU66" i="37"/>
  <c r="AN66" i="37"/>
  <c r="Z66" i="37"/>
  <c r="AJ66" i="37" s="1"/>
  <c r="X66" i="37"/>
  <c r="AI66" i="37" s="1"/>
  <c r="V66" i="37"/>
  <c r="AH66" i="37" s="1"/>
  <c r="T66" i="37"/>
  <c r="AB66" i="37"/>
  <c r="AK66" i="37" s="1"/>
  <c r="AO16" i="37"/>
  <c r="AC16" i="37"/>
  <c r="BB16" i="37"/>
  <c r="AV16" i="37"/>
  <c r="AO142" i="37"/>
  <c r="AC142" i="37"/>
  <c r="BB142" i="37"/>
  <c r="AV142" i="37"/>
  <c r="AR65" i="37"/>
  <c r="AY65" i="37"/>
  <c r="AO111" i="37"/>
  <c r="AC111" i="37"/>
  <c r="BB111" i="37"/>
  <c r="AV111" i="37"/>
  <c r="AP121" i="37"/>
  <c r="BC121" i="37"/>
  <c r="AW121" i="37"/>
  <c r="BD74" i="37"/>
  <c r="AX74" i="37"/>
  <c r="AQ74" i="37"/>
  <c r="AC97" i="37"/>
  <c r="BB97" i="37"/>
  <c r="AO97" i="37"/>
  <c r="AV97" i="37"/>
  <c r="BD137" i="37"/>
  <c r="AX137" i="37"/>
  <c r="AQ137" i="37"/>
  <c r="AY35" i="37"/>
  <c r="AR35" i="37"/>
  <c r="BC31" i="37"/>
  <c r="AW31" i="37"/>
  <c r="AP31" i="37"/>
  <c r="X94" i="37"/>
  <c r="AI94" i="37" s="1"/>
  <c r="AN94" i="37"/>
  <c r="AU94" i="37"/>
  <c r="AB94" i="37"/>
  <c r="AK94" i="37" s="1"/>
  <c r="T94" i="37"/>
  <c r="Z94" i="37"/>
  <c r="AJ94" i="37" s="1"/>
  <c r="V94" i="37"/>
  <c r="AH94" i="37" s="1"/>
  <c r="AQ103" i="37"/>
  <c r="AX103" i="37"/>
  <c r="AP111" i="37"/>
  <c r="BC111" i="37"/>
  <c r="AW111" i="37"/>
  <c r="BC102" i="37"/>
  <c r="AW102" i="37"/>
  <c r="AP102" i="37"/>
  <c r="AY74" i="37"/>
  <c r="AR74" i="37"/>
  <c r="AW78" i="37"/>
  <c r="BC97" i="37"/>
  <c r="AW97" i="37"/>
  <c r="AP97" i="37"/>
  <c r="Z86" i="37"/>
  <c r="AJ86" i="37" s="1"/>
  <c r="X86" i="37"/>
  <c r="AI86" i="37" s="1"/>
  <c r="AB86" i="37"/>
  <c r="AK86" i="37" s="1"/>
  <c r="V86" i="37"/>
  <c r="AH86" i="37" s="1"/>
  <c r="T86" i="37"/>
  <c r="AU86" i="37"/>
  <c r="AN86" i="37"/>
  <c r="BD31" i="37"/>
  <c r="AX31" i="37"/>
  <c r="AQ31" i="37"/>
  <c r="AV7" i="37"/>
  <c r="AO7" i="37"/>
  <c r="AC7" i="37"/>
  <c r="BB7" i="37"/>
  <c r="AX87" i="37"/>
  <c r="BB82" i="37"/>
  <c r="AV82" i="37"/>
  <c r="AO82" i="37"/>
  <c r="AV122" i="37"/>
  <c r="AO122" i="37"/>
  <c r="BB122" i="37"/>
  <c r="AP88" i="37"/>
  <c r="BC88" i="37"/>
  <c r="AW88" i="37"/>
  <c r="AY132" i="37"/>
  <c r="AR132" i="37"/>
  <c r="X37" i="37"/>
  <c r="AI37" i="37" s="1"/>
  <c r="V37" i="37"/>
  <c r="AH37" i="37" s="1"/>
  <c r="AN37" i="37"/>
  <c r="AB37" i="37"/>
  <c r="AK37" i="37" s="1"/>
  <c r="Z37" i="37"/>
  <c r="AJ37" i="37" s="1"/>
  <c r="T37" i="37"/>
  <c r="AU37" i="37"/>
  <c r="AW7" i="37"/>
  <c r="AP7" i="37"/>
  <c r="BC7" i="37"/>
  <c r="AQ41" i="37"/>
  <c r="AX41" i="37"/>
  <c r="AC45" i="37"/>
  <c r="BB45" i="37"/>
  <c r="AV45" i="37"/>
  <c r="AO45" i="37"/>
  <c r="AQ82" i="37"/>
  <c r="BD82" i="37"/>
  <c r="AX82" i="37"/>
  <c r="BC52" i="37"/>
  <c r="V33" i="37"/>
  <c r="AH33" i="37" s="1"/>
  <c r="AN33" i="37"/>
  <c r="AB33" i="37"/>
  <c r="AK33" i="37" s="1"/>
  <c r="Z33" i="37"/>
  <c r="AJ33" i="37" s="1"/>
  <c r="X33" i="37"/>
  <c r="AI33" i="37" s="1"/>
  <c r="T33" i="37"/>
  <c r="AU33" i="37"/>
  <c r="AY102" i="37"/>
  <c r="AR102" i="37"/>
  <c r="AW143" i="37"/>
  <c r="BC143" i="37"/>
  <c r="AP143" i="37"/>
  <c r="AX7" i="37"/>
  <c r="AQ7" i="37"/>
  <c r="BD7" i="37"/>
  <c r="BD45" i="37"/>
  <c r="AX45" i="37"/>
  <c r="AQ45" i="37"/>
  <c r="BB69" i="37"/>
  <c r="AV69" i="37"/>
  <c r="AO69" i="37"/>
  <c r="AW18" i="37"/>
  <c r="AR52" i="37"/>
  <c r="AY52" i="37"/>
  <c r="AX143" i="37"/>
  <c r="BD143" i="37"/>
  <c r="AQ143" i="37"/>
  <c r="AW67" i="37"/>
  <c r="AP67" i="37"/>
  <c r="BC67" i="37"/>
  <c r="AO30" i="37"/>
  <c r="AV30" i="37"/>
  <c r="AC30" i="37"/>
  <c r="BB30" i="37"/>
  <c r="AR97" i="37"/>
  <c r="AY97" i="37"/>
  <c r="AV48" i="37"/>
  <c r="AO48" i="37"/>
  <c r="AC48" i="37"/>
  <c r="BB48" i="37"/>
  <c r="X89" i="37"/>
  <c r="AI89" i="37" s="1"/>
  <c r="AU89" i="37"/>
  <c r="AN89" i="37"/>
  <c r="T89" i="37"/>
  <c r="AB89" i="37"/>
  <c r="AK89" i="37" s="1"/>
  <c r="V89" i="37"/>
  <c r="AH89" i="37" s="1"/>
  <c r="Z89" i="37"/>
  <c r="AJ89" i="37" s="1"/>
  <c r="AY7" i="37"/>
  <c r="AR7" i="37"/>
  <c r="AO65" i="37"/>
  <c r="BB65" i="37"/>
  <c r="AV65" i="37"/>
  <c r="AY45" i="37"/>
  <c r="AR45" i="37"/>
  <c r="AN136" i="37"/>
  <c r="Z136" i="37"/>
  <c r="AJ136" i="37" s="1"/>
  <c r="X136" i="37"/>
  <c r="AI136" i="37" s="1"/>
  <c r="V136" i="37"/>
  <c r="AH136" i="37" s="1"/>
  <c r="T136" i="37"/>
  <c r="AU136" i="37"/>
  <c r="AB136" i="37"/>
  <c r="AK136" i="37" s="1"/>
  <c r="AX133" i="37"/>
  <c r="AQ133" i="37"/>
  <c r="AV134" i="37"/>
  <c r="AO134" i="37"/>
  <c r="AY143" i="37"/>
  <c r="AR143" i="37"/>
  <c r="BD67" i="37"/>
  <c r="AX67" i="37"/>
  <c r="AQ67" i="37"/>
  <c r="AP30" i="37"/>
  <c r="BC30" i="37"/>
  <c r="AW30" i="37"/>
  <c r="BD97" i="37"/>
  <c r="AX97" i="37"/>
  <c r="AQ97" i="37"/>
  <c r="BC142" i="37"/>
  <c r="AW142" i="37"/>
  <c r="AP142" i="37"/>
  <c r="AY69" i="37"/>
  <c r="AR69" i="37"/>
  <c r="AR8" i="37"/>
  <c r="AY8" i="37"/>
  <c r="AC140" i="37"/>
  <c r="BB140" i="37"/>
  <c r="AV140" i="37"/>
  <c r="AO140" i="37"/>
  <c r="AV128" i="37"/>
  <c r="AO128" i="37"/>
  <c r="BB128" i="37"/>
  <c r="AP98" i="37"/>
  <c r="AW98" i="37"/>
  <c r="AY67" i="37"/>
  <c r="AQ30" i="37"/>
  <c r="BD30" i="37"/>
  <c r="AX30" i="37"/>
  <c r="AC31" i="37"/>
  <c r="BB31" i="37"/>
  <c r="AV31" i="37"/>
  <c r="AO31" i="37"/>
  <c r="AX132" i="37"/>
  <c r="AQ132" i="37"/>
  <c r="BD132" i="37"/>
  <c r="AR135" i="37"/>
  <c r="AY135" i="37"/>
  <c r="AR103" i="37"/>
  <c r="AY103" i="37"/>
  <c r="AC46" i="37"/>
  <c r="BB46" i="37"/>
  <c r="AV46" i="37"/>
  <c r="AO46" i="37"/>
  <c r="AQ118" i="37"/>
  <c r="BD118" i="37"/>
  <c r="AX118" i="37"/>
  <c r="BC140" i="37"/>
  <c r="AW140" i="37"/>
  <c r="AP140" i="37"/>
  <c r="BD98" i="37"/>
  <c r="AQ98" i="37"/>
  <c r="AX98" i="37"/>
  <c r="AR30" i="37"/>
  <c r="AY30" i="37"/>
  <c r="AR123" i="37"/>
  <c r="AY123" i="37"/>
  <c r="BC65" i="37" l="1"/>
  <c r="AW65" i="37"/>
  <c r="AO107" i="37"/>
  <c r="AQ99" i="37"/>
  <c r="AX99" i="37"/>
  <c r="AP65" i="37"/>
  <c r="AV107" i="37"/>
  <c r="BB50" i="37"/>
  <c r="AQ102" i="37"/>
  <c r="AX102" i="37"/>
  <c r="BB107" i="37"/>
  <c r="AO102" i="37"/>
  <c r="BB102" i="37"/>
  <c r="AP122" i="37"/>
  <c r="AC102" i="37"/>
  <c r="AW68" i="37"/>
  <c r="AP68" i="37"/>
  <c r="AC65" i="37"/>
  <c r="AX19" i="37"/>
  <c r="AC96" i="37"/>
  <c r="AL38" i="37"/>
  <c r="BD102" i="37"/>
  <c r="AV102" i="37"/>
  <c r="AY19" i="37"/>
  <c r="AQ19" i="37"/>
  <c r="BC122" i="37"/>
  <c r="AW122" i="37"/>
  <c r="BD19" i="37"/>
  <c r="AR19" i="37"/>
  <c r="AQ78" i="37"/>
  <c r="AY73" i="37"/>
  <c r="AW4" i="37"/>
  <c r="AL21" i="37"/>
  <c r="AQ56" i="37"/>
  <c r="AX56" i="37"/>
  <c r="BD56" i="37"/>
  <c r="AR73" i="37"/>
  <c r="AV21" i="37"/>
  <c r="BB21" i="37"/>
  <c r="AO21" i="37"/>
  <c r="AO64" i="37"/>
  <c r="AV64" i="37"/>
  <c r="AL123" i="37"/>
  <c r="AM123" i="37" s="1"/>
  <c r="AP4" i="37"/>
  <c r="BB64" i="37"/>
  <c r="BC4" i="37"/>
  <c r="AC64" i="37"/>
  <c r="BB95" i="37"/>
  <c r="AV95" i="37"/>
  <c r="BC80" i="37"/>
  <c r="AL101" i="37"/>
  <c r="AM101" i="37" s="1"/>
  <c r="AO95" i="37"/>
  <c r="AY145" i="37"/>
  <c r="AR145" i="37"/>
  <c r="BC134" i="37"/>
  <c r="AP134" i="37"/>
  <c r="BB6" i="37"/>
  <c r="AC6" i="37"/>
  <c r="AO6" i="37"/>
  <c r="AV6" i="37"/>
  <c r="AW134" i="37"/>
  <c r="AW87" i="37"/>
  <c r="AR101" i="37"/>
  <c r="AY101" i="37"/>
  <c r="BD129" i="37"/>
  <c r="AR67" i="37"/>
  <c r="AQ129" i="37"/>
  <c r="BF76" i="37"/>
  <c r="AP87" i="37"/>
  <c r="AQ34" i="37"/>
  <c r="BC19" i="37"/>
  <c r="AP19" i="37"/>
  <c r="AY117" i="37"/>
  <c r="AR117" i="37"/>
  <c r="BC87" i="37"/>
  <c r="AC127" i="37"/>
  <c r="AL79" i="37"/>
  <c r="AM79" i="37" s="1"/>
  <c r="AW19" i="37"/>
  <c r="BD128" i="37"/>
  <c r="AQ128" i="37"/>
  <c r="AX128" i="37"/>
  <c r="AC19" i="37"/>
  <c r="AL90" i="37"/>
  <c r="AM90" i="37" s="1"/>
  <c r="AR11" i="37"/>
  <c r="AY11" i="37"/>
  <c r="AL102" i="37"/>
  <c r="AL67" i="37"/>
  <c r="AM67" i="37" s="1"/>
  <c r="AV146" i="37"/>
  <c r="AL122" i="37"/>
  <c r="AM122" i="37" s="1"/>
  <c r="AP80" i="37"/>
  <c r="AW80" i="37"/>
  <c r="AL145" i="37"/>
  <c r="AM145" i="37" s="1"/>
  <c r="AQ25" i="37"/>
  <c r="AL139" i="37"/>
  <c r="AM139" i="37" s="1"/>
  <c r="BD25" i="37"/>
  <c r="AL32" i="37"/>
  <c r="AM32" i="37" s="1"/>
  <c r="AQ87" i="37"/>
  <c r="AO77" i="37"/>
  <c r="AL117" i="37"/>
  <c r="AM117" i="37" s="1"/>
  <c r="AL19" i="37"/>
  <c r="AM19" i="37" s="1"/>
  <c r="AL11" i="37"/>
  <c r="AM11" i="37" s="1"/>
  <c r="AO9" i="37"/>
  <c r="AP63" i="37"/>
  <c r="AW63" i="37"/>
  <c r="AX83" i="37"/>
  <c r="BC63" i="37"/>
  <c r="AR122" i="37"/>
  <c r="AR43" i="37"/>
  <c r="AY43" i="37"/>
  <c r="AW99" i="37"/>
  <c r="AY122" i="37"/>
  <c r="AR87" i="37"/>
  <c r="AW83" i="37"/>
  <c r="AY87" i="37"/>
  <c r="BB117" i="37"/>
  <c r="BF117" i="37" s="1"/>
  <c r="AO117" i="37"/>
  <c r="AD32" i="37"/>
  <c r="AF32" i="37" s="1"/>
  <c r="AS32" i="37"/>
  <c r="AL146" i="37"/>
  <c r="AM146" i="37" s="1"/>
  <c r="AV115" i="37"/>
  <c r="BB146" i="37"/>
  <c r="AD104" i="37"/>
  <c r="AF104" i="37" s="1"/>
  <c r="AO115" i="37"/>
  <c r="AO146" i="37"/>
  <c r="AS104" i="37"/>
  <c r="AT104" i="37" s="1"/>
  <c r="AV98" i="37"/>
  <c r="BB98" i="37"/>
  <c r="AV9" i="37"/>
  <c r="AO100" i="37"/>
  <c r="AO98" i="37"/>
  <c r="BB9" i="37"/>
  <c r="AV100" i="37"/>
  <c r="AR9" i="37"/>
  <c r="AQ73" i="37"/>
  <c r="AY9" i="37"/>
  <c r="BD73" i="37"/>
  <c r="AX73" i="37"/>
  <c r="AP139" i="37"/>
  <c r="AW139" i="37"/>
  <c r="BC139" i="37"/>
  <c r="BD9" i="37"/>
  <c r="AW77" i="37"/>
  <c r="BC77" i="37"/>
  <c r="AP77" i="37"/>
  <c r="AX34" i="37"/>
  <c r="BB34" i="37"/>
  <c r="AO34" i="37"/>
  <c r="AV34" i="37"/>
  <c r="AP72" i="37"/>
  <c r="AQ9" i="37"/>
  <c r="AW72" i="37"/>
  <c r="AP129" i="37"/>
  <c r="AW129" i="37"/>
  <c r="BC133" i="37"/>
  <c r="AP133" i="37"/>
  <c r="AX9" i="37"/>
  <c r="AP83" i="37"/>
  <c r="AC117" i="37"/>
  <c r="AZ117" i="37" s="1"/>
  <c r="AW133" i="37"/>
  <c r="BC83" i="37"/>
  <c r="AV117" i="37"/>
  <c r="AP8" i="37"/>
  <c r="AW8" i="37"/>
  <c r="AX115" i="37"/>
  <c r="AR21" i="37"/>
  <c r="AY21" i="37"/>
  <c r="AX122" i="37"/>
  <c r="BD122" i="37"/>
  <c r="AQ122" i="37"/>
  <c r="AY78" i="37"/>
  <c r="AR78" i="37"/>
  <c r="AY79" i="37"/>
  <c r="AR146" i="37"/>
  <c r="AO67" i="37"/>
  <c r="AR79" i="37"/>
  <c r="AX80" i="37"/>
  <c r="AV67" i="37"/>
  <c r="BC78" i="37"/>
  <c r="BD80" i="37"/>
  <c r="AP78" i="37"/>
  <c r="AR39" i="37"/>
  <c r="AO129" i="37"/>
  <c r="AY39" i="37"/>
  <c r="AV129" i="37"/>
  <c r="AR90" i="37"/>
  <c r="AY90" i="37"/>
  <c r="AM82" i="37"/>
  <c r="AM102" i="37"/>
  <c r="AQ63" i="37"/>
  <c r="AQ80" i="37"/>
  <c r="AX63" i="37"/>
  <c r="AM45" i="37"/>
  <c r="BD63" i="37"/>
  <c r="AC122" i="37"/>
  <c r="AS122" i="37" s="1"/>
  <c r="AP52" i="37"/>
  <c r="BC137" i="37"/>
  <c r="BF137" i="37" s="1"/>
  <c r="AD125" i="37"/>
  <c r="AP79" i="37"/>
  <c r="AZ125" i="37"/>
  <c r="AW79" i="37"/>
  <c r="BC79" i="37"/>
  <c r="AO123" i="37"/>
  <c r="AW137" i="37"/>
  <c r="BB123" i="37"/>
  <c r="BD77" i="37"/>
  <c r="AQ79" i="37"/>
  <c r="AQ77" i="37"/>
  <c r="BB83" i="37"/>
  <c r="AD76" i="37"/>
  <c r="AF76" i="37" s="1"/>
  <c r="AV83" i="37"/>
  <c r="AC123" i="37"/>
  <c r="AS123" i="37" s="1"/>
  <c r="AX79" i="37"/>
  <c r="AZ76" i="37"/>
  <c r="BA76" i="37" s="1"/>
  <c r="AO83" i="37"/>
  <c r="BD79" i="37"/>
  <c r="AP90" i="37"/>
  <c r="BC90" i="37"/>
  <c r="AP137" i="37"/>
  <c r="AW90" i="37"/>
  <c r="BF104" i="37"/>
  <c r="BF32" i="37"/>
  <c r="AV123" i="37"/>
  <c r="AO63" i="37"/>
  <c r="AV63" i="37"/>
  <c r="AW52" i="37"/>
  <c r="AC79" i="37"/>
  <c r="AZ79" i="37" s="1"/>
  <c r="AL104" i="37"/>
  <c r="AM104" i="37" s="1"/>
  <c r="AC63" i="37"/>
  <c r="AZ63" i="37" s="1"/>
  <c r="BB63" i="37"/>
  <c r="BF125" i="37"/>
  <c r="AQ101" i="37"/>
  <c r="BD101" i="37"/>
  <c r="BF101" i="37" s="1"/>
  <c r="AP15" i="37"/>
  <c r="AX101" i="37"/>
  <c r="AW15" i="37"/>
  <c r="BC15" i="37"/>
  <c r="AR133" i="37"/>
  <c r="AY133" i="37"/>
  <c r="AC73" i="37"/>
  <c r="AZ73" i="37" s="1"/>
  <c r="BB26" i="37"/>
  <c r="AV73" i="37"/>
  <c r="AV26" i="37"/>
  <c r="AR50" i="37"/>
  <c r="BB73" i="37"/>
  <c r="AO26" i="37"/>
  <c r="AY72" i="37"/>
  <c r="AC101" i="37"/>
  <c r="AZ101" i="37" s="1"/>
  <c r="AO73" i="37"/>
  <c r="AR72" i="37"/>
  <c r="AO139" i="37"/>
  <c r="BB139" i="37"/>
  <c r="AO27" i="37"/>
  <c r="AC90" i="37"/>
  <c r="AZ90" i="37" s="1"/>
  <c r="AC139" i="37"/>
  <c r="AZ139" i="37" s="1"/>
  <c r="AV27" i="37"/>
  <c r="AV4" i="37"/>
  <c r="AO90" i="37"/>
  <c r="AV139" i="37"/>
  <c r="AY4" i="37"/>
  <c r="BB4" i="37"/>
  <c r="AV90" i="37"/>
  <c r="AR4" i="37"/>
  <c r="AO4" i="37"/>
  <c r="AR83" i="37"/>
  <c r="AY83" i="37"/>
  <c r="AX26" i="37"/>
  <c r="BB90" i="37"/>
  <c r="BD26" i="37"/>
  <c r="BB27" i="37"/>
  <c r="AW115" i="37"/>
  <c r="AX121" i="37"/>
  <c r="AQ26" i="37"/>
  <c r="BC115" i="37"/>
  <c r="AL77" i="37"/>
  <c r="AM77" i="37" s="1"/>
  <c r="BD8" i="37"/>
  <c r="AP115" i="37"/>
  <c r="AX8" i="37"/>
  <c r="AR115" i="37"/>
  <c r="AV77" i="37"/>
  <c r="AQ8" i="37"/>
  <c r="AY115" i="37"/>
  <c r="BB77" i="37"/>
  <c r="AX25" i="37"/>
  <c r="AC77" i="37"/>
  <c r="AD77" i="37" s="1"/>
  <c r="AF77" i="37" s="1"/>
  <c r="AY50" i="37"/>
  <c r="AY137" i="37"/>
  <c r="BD107" i="37"/>
  <c r="AQ107" i="37"/>
  <c r="AW21" i="37"/>
  <c r="AR137" i="37"/>
  <c r="AX107" i="37"/>
  <c r="BC21" i="37"/>
  <c r="BF21" i="37" s="1"/>
  <c r="AR121" i="37"/>
  <c r="AY121" i="37"/>
  <c r="AV78" i="37"/>
  <c r="AX54" i="37"/>
  <c r="BD54" i="37"/>
  <c r="AQ54" i="37"/>
  <c r="AL83" i="37"/>
  <c r="AM83" i="37" s="1"/>
  <c r="AQ115" i="37"/>
  <c r="AO72" i="37"/>
  <c r="AV72" i="37"/>
  <c r="AX77" i="37"/>
  <c r="AQ83" i="37"/>
  <c r="AC98" i="37"/>
  <c r="AS98" i="37" s="1"/>
  <c r="BD11" i="37"/>
  <c r="AC11" i="37"/>
  <c r="AZ11" i="37" s="1"/>
  <c r="BC98" i="37"/>
  <c r="BD120" i="37"/>
  <c r="BC9" i="37"/>
  <c r="AC9" i="37"/>
  <c r="AS9" i="37" s="1"/>
  <c r="BC129" i="37"/>
  <c r="BC72" i="37"/>
  <c r="AC43" i="37"/>
  <c r="AS43" i="37" s="1"/>
  <c r="BD87" i="37"/>
  <c r="AC134" i="37"/>
  <c r="AZ134" i="37" s="1"/>
  <c r="AC83" i="37"/>
  <c r="AS83" i="37" s="1"/>
  <c r="BB134" i="37"/>
  <c r="BD103" i="37"/>
  <c r="BD34" i="37"/>
  <c r="BD99" i="37"/>
  <c r="BB71" i="37"/>
  <c r="BF71" i="37" s="1"/>
  <c r="AC71" i="37"/>
  <c r="AD71" i="37" s="1"/>
  <c r="AF71" i="37" s="1"/>
  <c r="BB115" i="37"/>
  <c r="BD133" i="37"/>
  <c r="BB100" i="37"/>
  <c r="BD78" i="37"/>
  <c r="BB67" i="37"/>
  <c r="BF67" i="37" s="1"/>
  <c r="BC26" i="37"/>
  <c r="AC67" i="37"/>
  <c r="AS67" i="37" s="1"/>
  <c r="BD41" i="37"/>
  <c r="BD115" i="37"/>
  <c r="AL92" i="37"/>
  <c r="AM92" i="37" s="1"/>
  <c r="BD134" i="37"/>
  <c r="AC115" i="37"/>
  <c r="AS115" i="37" s="1"/>
  <c r="BC68" i="37"/>
  <c r="AC146" i="37"/>
  <c r="AS146" i="37" s="1"/>
  <c r="BB72" i="37"/>
  <c r="BD83" i="37"/>
  <c r="BC8" i="37"/>
  <c r="BC54" i="37"/>
  <c r="AL120" i="37"/>
  <c r="AM120" i="37" s="1"/>
  <c r="AL78" i="37"/>
  <c r="AM78" i="37" s="1"/>
  <c r="AL103" i="37"/>
  <c r="AM103" i="37" s="1"/>
  <c r="BB129" i="37"/>
  <c r="AC129" i="37"/>
  <c r="AD129" i="37" s="1"/>
  <c r="AF129" i="37" s="1"/>
  <c r="AL60" i="37"/>
  <c r="AM60" i="37" s="1"/>
  <c r="AC103" i="37"/>
  <c r="AS103" i="37" s="1"/>
  <c r="AP21" i="37"/>
  <c r="AL107" i="37"/>
  <c r="AM107" i="37" s="1"/>
  <c r="AC4" i="37"/>
  <c r="AZ4" i="37" s="1"/>
  <c r="AC133" i="37"/>
  <c r="AD133" i="37" s="1"/>
  <c r="AF133" i="37" s="1"/>
  <c r="AY107" i="37"/>
  <c r="BB133" i="37"/>
  <c r="AR107" i="37"/>
  <c r="AO133" i="37"/>
  <c r="AC21" i="37"/>
  <c r="AZ21" i="37" s="1"/>
  <c r="AV133" i="37"/>
  <c r="AL37" i="37"/>
  <c r="AM37" i="37" s="1"/>
  <c r="AR27" i="37"/>
  <c r="AX53" i="37"/>
  <c r="AY27" i="37"/>
  <c r="BD53" i="37"/>
  <c r="BF53" i="37" s="1"/>
  <c r="BD68" i="37"/>
  <c r="BB8" i="37"/>
  <c r="AQ53" i="37"/>
  <c r="AX68" i="37"/>
  <c r="AC8" i="37"/>
  <c r="AS8" i="37" s="1"/>
  <c r="AQ68" i="37"/>
  <c r="AO8" i="37"/>
  <c r="AV54" i="37"/>
  <c r="AV8" i="37"/>
  <c r="AQ39" i="37"/>
  <c r="AY82" i="37"/>
  <c r="BB54" i="37"/>
  <c r="BD50" i="37"/>
  <c r="AX39" i="37"/>
  <c r="AW103" i="37"/>
  <c r="AO54" i="37"/>
  <c r="AX50" i="37"/>
  <c r="BD39" i="37"/>
  <c r="AP103" i="37"/>
  <c r="AV120" i="37"/>
  <c r="AX145" i="37"/>
  <c r="AQ50" i="37"/>
  <c r="BC103" i="37"/>
  <c r="BB120" i="37"/>
  <c r="BD145" i="37"/>
  <c r="BF145" i="37" s="1"/>
  <c r="AC120" i="37"/>
  <c r="AS120" i="37" s="1"/>
  <c r="AQ145" i="37"/>
  <c r="BB78" i="37"/>
  <c r="AR82" i="37"/>
  <c r="AY18" i="37"/>
  <c r="AO120" i="37"/>
  <c r="AL121" i="37"/>
  <c r="AM121" i="37" s="1"/>
  <c r="AR18" i="37"/>
  <c r="AX4" i="37"/>
  <c r="AC82" i="37"/>
  <c r="AS82" i="37" s="1"/>
  <c r="AC145" i="37"/>
  <c r="AD145" i="37" s="1"/>
  <c r="AF145" i="37" s="1"/>
  <c r="BD4" i="37"/>
  <c r="AQ4" i="37"/>
  <c r="AC78" i="37"/>
  <c r="AS78" i="37" s="1"/>
  <c r="AO78" i="37"/>
  <c r="AV137" i="37"/>
  <c r="BC95" i="37"/>
  <c r="AP95" i="37"/>
  <c r="AW95" i="37"/>
  <c r="BB18" i="37"/>
  <c r="AO18" i="37"/>
  <c r="AV18" i="37"/>
  <c r="AP25" i="37"/>
  <c r="AR38" i="37"/>
  <c r="AW25" i="37"/>
  <c r="AY128" i="37"/>
  <c r="AY38" i="37"/>
  <c r="AC38" i="37"/>
  <c r="AZ38" i="37" s="1"/>
  <c r="BC25" i="37"/>
  <c r="AR128" i="37"/>
  <c r="AC137" i="37"/>
  <c r="AZ137" i="37" s="1"/>
  <c r="AL98" i="37"/>
  <c r="AM98" i="37" s="1"/>
  <c r="AL129" i="37"/>
  <c r="AM129" i="37" s="1"/>
  <c r="AL51" i="37"/>
  <c r="AM51" i="37" s="1"/>
  <c r="AL115" i="37"/>
  <c r="AM115" i="37" s="1"/>
  <c r="AL61" i="37"/>
  <c r="AM61" i="37" s="1"/>
  <c r="AL128" i="37"/>
  <c r="AM128" i="37" s="1"/>
  <c r="AL131" i="37"/>
  <c r="AM131" i="37" s="1"/>
  <c r="AL91" i="37"/>
  <c r="AM91" i="37" s="1"/>
  <c r="AL44" i="37"/>
  <c r="AM44" i="37" s="1"/>
  <c r="AL59" i="37"/>
  <c r="AM59" i="37" s="1"/>
  <c r="AL15" i="37"/>
  <c r="AM15" i="37" s="1"/>
  <c r="AL94" i="37"/>
  <c r="AM94" i="37" s="1"/>
  <c r="AL105" i="37"/>
  <c r="AM105" i="37" s="1"/>
  <c r="AM38" i="37"/>
  <c r="AL133" i="37"/>
  <c r="AM133" i="37" s="1"/>
  <c r="AL86" i="37"/>
  <c r="AM86" i="37" s="1"/>
  <c r="AL54" i="37"/>
  <c r="AM54" i="37" s="1"/>
  <c r="AL136" i="37"/>
  <c r="AM136" i="37" s="1"/>
  <c r="AL141" i="37"/>
  <c r="AM141" i="37" s="1"/>
  <c r="AL124" i="37"/>
  <c r="AM124" i="37" s="1"/>
  <c r="AL73" i="37"/>
  <c r="AM73" i="37" s="1"/>
  <c r="AL126" i="37"/>
  <c r="AM126" i="37" s="1"/>
  <c r="AL134" i="37"/>
  <c r="AM134" i="37" s="1"/>
  <c r="AL70" i="37"/>
  <c r="AM70" i="37" s="1"/>
  <c r="AL137" i="37"/>
  <c r="AM137" i="37" s="1"/>
  <c r="AL87" i="37"/>
  <c r="AM87" i="37" s="1"/>
  <c r="AL43" i="37"/>
  <c r="AM43" i="37" s="1"/>
  <c r="AL89" i="37"/>
  <c r="AM89" i="37" s="1"/>
  <c r="AL100" i="37"/>
  <c r="AM100" i="37" s="1"/>
  <c r="AL49" i="37"/>
  <c r="AM49" i="37" s="1"/>
  <c r="AL33" i="37"/>
  <c r="AM33" i="37" s="1"/>
  <c r="AL62" i="37"/>
  <c r="AM62" i="37" s="1"/>
  <c r="AL116" i="37"/>
  <c r="AM116" i="37" s="1"/>
  <c r="AL28" i="37"/>
  <c r="AM28" i="37" s="1"/>
  <c r="AL66" i="37"/>
  <c r="AM66" i="37" s="1"/>
  <c r="AL24" i="37"/>
  <c r="AM24" i="37" s="1"/>
  <c r="AL4" i="37"/>
  <c r="AM4" i="37" s="1"/>
  <c r="AL39" i="37"/>
  <c r="AM39" i="37" s="1"/>
  <c r="BC18" i="37"/>
  <c r="AP18" i="37"/>
  <c r="BB52" i="37"/>
  <c r="AH52" i="37"/>
  <c r="BD121" i="37"/>
  <c r="BF121" i="37" s="1"/>
  <c r="AP69" i="37"/>
  <c r="AI69" i="37"/>
  <c r="AL69" i="37" s="1"/>
  <c r="AM69" i="37" s="1"/>
  <c r="AL18" i="37"/>
  <c r="AM18" i="37" s="1"/>
  <c r="AY80" i="37"/>
  <c r="AK80" i="37"/>
  <c r="AL80" i="37" s="1"/>
  <c r="AM80" i="37" s="1"/>
  <c r="AQ121" i="37"/>
  <c r="AL20" i="37"/>
  <c r="AM20" i="37" s="1"/>
  <c r="AV47" i="37"/>
  <c r="AH47" i="37"/>
  <c r="AQ108" i="37"/>
  <c r="AJ108" i="37"/>
  <c r="AL108" i="37" s="1"/>
  <c r="AM108" i="37" s="1"/>
  <c r="AY25" i="37"/>
  <c r="AK25" i="37"/>
  <c r="BB25" i="37"/>
  <c r="AH25" i="37"/>
  <c r="AQ52" i="37"/>
  <c r="AJ52" i="37"/>
  <c r="AY26" i="37"/>
  <c r="AK26" i="37"/>
  <c r="AL26" i="37" s="1"/>
  <c r="AM26" i="37" s="1"/>
  <c r="AX47" i="37"/>
  <c r="AJ47" i="37"/>
  <c r="AL8" i="37"/>
  <c r="AM8" i="37" s="1"/>
  <c r="AM21" i="37"/>
  <c r="AC128" i="37"/>
  <c r="AL113" i="37"/>
  <c r="AM113" i="37" s="1"/>
  <c r="AL12" i="37"/>
  <c r="AM12" i="37" s="1"/>
  <c r="AX95" i="37"/>
  <c r="AJ95" i="37"/>
  <c r="AL95" i="37" s="1"/>
  <c r="AM95" i="37" s="1"/>
  <c r="AL9" i="37"/>
  <c r="AM9" i="37" s="1"/>
  <c r="AR95" i="37"/>
  <c r="AC54" i="37"/>
  <c r="AS54" i="37" s="1"/>
  <c r="AY95" i="37"/>
  <c r="BB68" i="37"/>
  <c r="AH68" i="37"/>
  <c r="AR54" i="37"/>
  <c r="AY54" i="37"/>
  <c r="AC39" i="37"/>
  <c r="AS39" i="37" s="1"/>
  <c r="AC121" i="37"/>
  <c r="AZ121" i="37" s="1"/>
  <c r="AO39" i="37"/>
  <c r="AY47" i="37"/>
  <c r="AK47" i="37"/>
  <c r="BB99" i="37"/>
  <c r="AH99" i="37"/>
  <c r="AV39" i="37"/>
  <c r="AV106" i="37"/>
  <c r="AH106" i="37"/>
  <c r="BB39" i="37"/>
  <c r="AP106" i="37"/>
  <c r="AI106" i="37"/>
  <c r="AW34" i="37"/>
  <c r="AI34" i="37"/>
  <c r="AX27" i="37"/>
  <c r="AJ27" i="37"/>
  <c r="AL27" i="37" s="1"/>
  <c r="AM27" i="37" s="1"/>
  <c r="AQ72" i="37"/>
  <c r="AJ72" i="37"/>
  <c r="AL72" i="37" s="1"/>
  <c r="AM72" i="37" s="1"/>
  <c r="AW47" i="37"/>
  <c r="AI47" i="37"/>
  <c r="BC128" i="37"/>
  <c r="AP128" i="37"/>
  <c r="AO41" i="37"/>
  <c r="AH41" i="37"/>
  <c r="AV14" i="37"/>
  <c r="AH14" i="37"/>
  <c r="AL14" i="37" s="1"/>
  <c r="AM14" i="37" s="1"/>
  <c r="AL17" i="37"/>
  <c r="AM17" i="37" s="1"/>
  <c r="AQ106" i="37"/>
  <c r="AJ106" i="37"/>
  <c r="AR53" i="37"/>
  <c r="AK53" i="37"/>
  <c r="AL53" i="37" s="1"/>
  <c r="AM53" i="37" s="1"/>
  <c r="AR68" i="37"/>
  <c r="AK68" i="37"/>
  <c r="AP50" i="37"/>
  <c r="AI50" i="37"/>
  <c r="AL50" i="37" s="1"/>
  <c r="AM50" i="37" s="1"/>
  <c r="AR34" i="37"/>
  <c r="AK34" i="37"/>
  <c r="AW128" i="37"/>
  <c r="AL36" i="37"/>
  <c r="AM36" i="37" s="1"/>
  <c r="BB47" i="37"/>
  <c r="BC99" i="37"/>
  <c r="AI99" i="37"/>
  <c r="AL13" i="37"/>
  <c r="AM13" i="37" s="1"/>
  <c r="AO56" i="37"/>
  <c r="AH56" i="37"/>
  <c r="AL56" i="37" s="1"/>
  <c r="AM56" i="37" s="1"/>
  <c r="AL40" i="37"/>
  <c r="AM40" i="37" s="1"/>
  <c r="AP41" i="37"/>
  <c r="AI41" i="37"/>
  <c r="AO14" i="37"/>
  <c r="BB14" i="37"/>
  <c r="AC14" i="37"/>
  <c r="AC95" i="37"/>
  <c r="AZ95" i="37" s="1"/>
  <c r="BD95" i="37"/>
  <c r="AQ95" i="37"/>
  <c r="AQ15" i="37"/>
  <c r="AX15" i="37"/>
  <c r="AC87" i="37"/>
  <c r="AZ87" i="37" s="1"/>
  <c r="BD15" i="37"/>
  <c r="AP14" i="37"/>
  <c r="BC34" i="37"/>
  <c r="BC14" i="37"/>
  <c r="AP34" i="37"/>
  <c r="AW14" i="37"/>
  <c r="AR80" i="37"/>
  <c r="AV56" i="37"/>
  <c r="AC26" i="37"/>
  <c r="AZ26" i="37" s="1"/>
  <c r="AQ27" i="37"/>
  <c r="BB56" i="37"/>
  <c r="BF56" i="37" s="1"/>
  <c r="BD27" i="37"/>
  <c r="AC56" i="37"/>
  <c r="AZ56" i="37" s="1"/>
  <c r="AC72" i="37"/>
  <c r="AZ72" i="37" s="1"/>
  <c r="AR26" i="37"/>
  <c r="BB87" i="37"/>
  <c r="AO87" i="37"/>
  <c r="AV87" i="37"/>
  <c r="BF46" i="37"/>
  <c r="AO25" i="37"/>
  <c r="AV25" i="37"/>
  <c r="AC25" i="37"/>
  <c r="AS25" i="37" s="1"/>
  <c r="AR41" i="37"/>
  <c r="AY41" i="37"/>
  <c r="AC107" i="37"/>
  <c r="AS107" i="37" s="1"/>
  <c r="AX72" i="37"/>
  <c r="AO15" i="37"/>
  <c r="BD72" i="37"/>
  <c r="AV15" i="37"/>
  <c r="BB15" i="37"/>
  <c r="AC34" i="37"/>
  <c r="AS34" i="37" s="1"/>
  <c r="AY34" i="37"/>
  <c r="AC18" i="37"/>
  <c r="AS18" i="37" s="1"/>
  <c r="AV99" i="37"/>
  <c r="AO99" i="37"/>
  <c r="AR15" i="37"/>
  <c r="AW41" i="37"/>
  <c r="AY15" i="37"/>
  <c r="BC41" i="37"/>
  <c r="AD51" i="37"/>
  <c r="AF51" i="37" s="1"/>
  <c r="AW69" i="37"/>
  <c r="AZ51" i="37"/>
  <c r="BA51" i="37" s="1"/>
  <c r="BC69" i="37"/>
  <c r="BF69" i="37" s="1"/>
  <c r="AO47" i="37"/>
  <c r="BC47" i="37"/>
  <c r="AP47" i="37"/>
  <c r="BD108" i="37"/>
  <c r="BF51" i="37"/>
  <c r="AV41" i="37"/>
  <c r="BD18" i="37"/>
  <c r="BB41" i="37"/>
  <c r="AC41" i="37"/>
  <c r="AS41" i="37" s="1"/>
  <c r="AQ18" i="37"/>
  <c r="AX18" i="37"/>
  <c r="AC50" i="37"/>
  <c r="AS50" i="37" s="1"/>
  <c r="AW50" i="37"/>
  <c r="BC50" i="37"/>
  <c r="AC99" i="37"/>
  <c r="AD99" i="37" s="1"/>
  <c r="AF99" i="37" s="1"/>
  <c r="AC53" i="37"/>
  <c r="AS53" i="37" s="1"/>
  <c r="BF84" i="37"/>
  <c r="AX108" i="37"/>
  <c r="AY53" i="37"/>
  <c r="AC68" i="37"/>
  <c r="AS68" i="37" s="1"/>
  <c r="AO80" i="37"/>
  <c r="AV80" i="37"/>
  <c r="AO68" i="37"/>
  <c r="AC80" i="37"/>
  <c r="AZ80" i="37" s="1"/>
  <c r="AV68" i="37"/>
  <c r="AC15" i="37"/>
  <c r="AD15" i="37" s="1"/>
  <c r="AF15" i="37" s="1"/>
  <c r="BB80" i="37"/>
  <c r="BD47" i="37"/>
  <c r="BC107" i="37"/>
  <c r="AP107" i="37"/>
  <c r="AW107" i="37"/>
  <c r="AY100" i="37"/>
  <c r="AR100" i="37"/>
  <c r="AX52" i="37"/>
  <c r="BD52" i="37"/>
  <c r="AQ47" i="37"/>
  <c r="BF114" i="37"/>
  <c r="AC47" i="37"/>
  <c r="AZ47" i="37" s="1"/>
  <c r="AR47" i="37"/>
  <c r="AC52" i="37"/>
  <c r="AS52" i="37" s="1"/>
  <c r="AO52" i="37"/>
  <c r="AR108" i="37"/>
  <c r="AY108" i="37"/>
  <c r="AC27" i="37"/>
  <c r="AZ27" i="37" s="1"/>
  <c r="BB108" i="37"/>
  <c r="AV108" i="37"/>
  <c r="AO108" i="37"/>
  <c r="AC108" i="37"/>
  <c r="BC108" i="37"/>
  <c r="AW108" i="37"/>
  <c r="AP108" i="37"/>
  <c r="AY106" i="37"/>
  <c r="AR106" i="37"/>
  <c r="AP27" i="37"/>
  <c r="BC27" i="37"/>
  <c r="AW27" i="37"/>
  <c r="AP100" i="37"/>
  <c r="BC100" i="37"/>
  <c r="AW100" i="37"/>
  <c r="BD100" i="37"/>
  <c r="AX100" i="37"/>
  <c r="AQ100" i="37"/>
  <c r="AC100" i="37"/>
  <c r="BF110" i="37"/>
  <c r="AW106" i="37"/>
  <c r="BC106" i="37"/>
  <c r="BF48" i="37"/>
  <c r="AX106" i="37"/>
  <c r="BD106" i="37"/>
  <c r="BB106" i="37"/>
  <c r="AC106" i="37"/>
  <c r="AO106" i="37"/>
  <c r="BF23" i="37"/>
  <c r="BF30" i="37"/>
  <c r="BF111" i="37"/>
  <c r="BF16" i="37"/>
  <c r="BF85" i="37"/>
  <c r="BF7" i="37"/>
  <c r="BF112" i="37"/>
  <c r="AZ14" i="37"/>
  <c r="AS14" i="37"/>
  <c r="AD14" i="37"/>
  <c r="AF14" i="37" s="1"/>
  <c r="AR66" i="37"/>
  <c r="AY66" i="37"/>
  <c r="AS30" i="37"/>
  <c r="AZ30" i="37"/>
  <c r="AD30" i="37"/>
  <c r="AF30" i="37" s="1"/>
  <c r="AT51" i="37"/>
  <c r="BF102" i="37"/>
  <c r="AW66" i="37"/>
  <c r="AP66" i="37"/>
  <c r="BC66" i="37"/>
  <c r="BF140" i="37"/>
  <c r="AZ46" i="37"/>
  <c r="AS46" i="37"/>
  <c r="AD46" i="37"/>
  <c r="AF46" i="37" s="1"/>
  <c r="AZ140" i="37"/>
  <c r="AS140" i="37"/>
  <c r="AD140" i="37"/>
  <c r="AF140" i="37" s="1"/>
  <c r="AW33" i="37"/>
  <c r="AP33" i="37"/>
  <c r="BC33" i="37"/>
  <c r="AC86" i="37"/>
  <c r="BB86" i="37"/>
  <c r="AV86" i="37"/>
  <c r="AO86" i="37"/>
  <c r="AX33" i="37"/>
  <c r="BD33" i="37"/>
  <c r="AQ33" i="37"/>
  <c r="AY86" i="37"/>
  <c r="AR86" i="37"/>
  <c r="AY33" i="37"/>
  <c r="AR33" i="37"/>
  <c r="BF58" i="37"/>
  <c r="BC86" i="37"/>
  <c r="AW86" i="37"/>
  <c r="AP86" i="37"/>
  <c r="BD86" i="37"/>
  <c r="AX86" i="37"/>
  <c r="AQ86" i="37"/>
  <c r="AC60" i="37"/>
  <c r="BB60" i="37"/>
  <c r="AV60" i="37"/>
  <c r="AO60" i="37"/>
  <c r="AR36" i="37"/>
  <c r="AY36" i="37"/>
  <c r="AX37" i="37"/>
  <c r="AQ37" i="37"/>
  <c r="BD37" i="37"/>
  <c r="AY37" i="37"/>
  <c r="AR37" i="37"/>
  <c r="AY136" i="37"/>
  <c r="AR136" i="37"/>
  <c r="AQ94" i="37"/>
  <c r="BD94" i="37"/>
  <c r="AX94" i="37"/>
  <c r="AZ7" i="37"/>
  <c r="AS7" i="37"/>
  <c r="AD7" i="37"/>
  <c r="AF7" i="37" s="1"/>
  <c r="AP124" i="37"/>
  <c r="BC124" i="37"/>
  <c r="AW124" i="37"/>
  <c r="BF74" i="37"/>
  <c r="BF65" i="37"/>
  <c r="AO37" i="37"/>
  <c r="AC37" i="37"/>
  <c r="BB37" i="37"/>
  <c r="AV37" i="37"/>
  <c r="AY94" i="37"/>
  <c r="AR94" i="37"/>
  <c r="AZ65" i="37"/>
  <c r="AS65" i="37"/>
  <c r="AD65" i="37"/>
  <c r="AF65" i="37" s="1"/>
  <c r="AP37" i="37"/>
  <c r="BC37" i="37"/>
  <c r="AW37" i="37"/>
  <c r="AS45" i="37"/>
  <c r="AZ45" i="37"/>
  <c r="AD45" i="37"/>
  <c r="AF45" i="37" s="1"/>
  <c r="BF97" i="37"/>
  <c r="AZ16" i="37"/>
  <c r="AS16" i="37"/>
  <c r="AD16" i="37"/>
  <c r="AF16" i="37" s="1"/>
  <c r="AX136" i="37"/>
  <c r="AQ136" i="37"/>
  <c r="BD136" i="37"/>
  <c r="AV89" i="37"/>
  <c r="AO89" i="37"/>
  <c r="BB89" i="37"/>
  <c r="AC89" i="37"/>
  <c r="AR89" i="37"/>
  <c r="AY89" i="37"/>
  <c r="AS97" i="37"/>
  <c r="AZ97" i="37"/>
  <c r="AD97" i="37"/>
  <c r="AF97" i="37" s="1"/>
  <c r="BC136" i="37"/>
  <c r="AW136" i="37"/>
  <c r="AP136" i="37"/>
  <c r="AQ89" i="37"/>
  <c r="BD89" i="37"/>
  <c r="AX89" i="37"/>
  <c r="AS48" i="37"/>
  <c r="AZ48" i="37"/>
  <c r="AD48" i="37"/>
  <c r="AF48" i="37" s="1"/>
  <c r="BF127" i="37"/>
  <c r="AZ58" i="37"/>
  <c r="AS58" i="37"/>
  <c r="AD58" i="37"/>
  <c r="AF58" i="37" s="1"/>
  <c r="BF38" i="37"/>
  <c r="AC28" i="37"/>
  <c r="BB28" i="37"/>
  <c r="AV28" i="37"/>
  <c r="AO28" i="37"/>
  <c r="AS127" i="37"/>
  <c r="AZ127" i="37"/>
  <c r="AD127" i="37"/>
  <c r="AF127" i="37" s="1"/>
  <c r="BC59" i="37"/>
  <c r="AW59" i="37"/>
  <c r="AP59" i="37"/>
  <c r="AO66" i="37"/>
  <c r="AC66" i="37"/>
  <c r="BB66" i="37"/>
  <c r="AV66" i="37"/>
  <c r="BC28" i="37"/>
  <c r="AW28" i="37"/>
  <c r="AP28" i="37"/>
  <c r="AT76" i="37"/>
  <c r="AC62" i="37"/>
  <c r="BB62" i="37"/>
  <c r="AV62" i="37"/>
  <c r="AO62" i="37"/>
  <c r="AX59" i="37"/>
  <c r="BD59" i="37"/>
  <c r="AQ59" i="37"/>
  <c r="AO105" i="37"/>
  <c r="AC105" i="37"/>
  <c r="BB105" i="37"/>
  <c r="AV105" i="37"/>
  <c r="BD28" i="37"/>
  <c r="AX28" i="37"/>
  <c r="AQ28" i="37"/>
  <c r="BC62" i="37"/>
  <c r="AW62" i="37"/>
  <c r="AP62" i="37"/>
  <c r="AY59" i="37"/>
  <c r="AR59" i="37"/>
  <c r="AQ66" i="37"/>
  <c r="BD66" i="37"/>
  <c r="AX66" i="37"/>
  <c r="AZ74" i="37"/>
  <c r="AS74" i="37"/>
  <c r="AD74" i="37"/>
  <c r="AF74" i="37" s="1"/>
  <c r="AY28" i="37"/>
  <c r="AR28" i="37"/>
  <c r="AQ62" i="37"/>
  <c r="BD62" i="37"/>
  <c r="AX62" i="37"/>
  <c r="BF130" i="37"/>
  <c r="AV116" i="37"/>
  <c r="AO116" i="37"/>
  <c r="AC116" i="37"/>
  <c r="BB116" i="37"/>
  <c r="AZ112" i="37"/>
  <c r="AS112" i="37"/>
  <c r="AD112" i="37"/>
  <c r="AF112" i="37" s="1"/>
  <c r="BA125" i="37"/>
  <c r="AZ57" i="37"/>
  <c r="AS57" i="37"/>
  <c r="AD57" i="37"/>
  <c r="AF57" i="37" s="1"/>
  <c r="AY62" i="37"/>
  <c r="AR62" i="37"/>
  <c r="AS130" i="37"/>
  <c r="AZ130" i="37"/>
  <c r="AD130" i="37"/>
  <c r="AF130" i="37" s="1"/>
  <c r="AZ23" i="37"/>
  <c r="AS23" i="37"/>
  <c r="AD23" i="37"/>
  <c r="AF23" i="37" s="1"/>
  <c r="AZ96" i="37"/>
  <c r="AS96" i="37"/>
  <c r="AD96" i="37"/>
  <c r="AF96" i="37" s="1"/>
  <c r="AT125" i="37"/>
  <c r="BF57" i="37"/>
  <c r="AC59" i="37"/>
  <c r="BB59" i="37"/>
  <c r="AV59" i="37"/>
  <c r="AO59" i="37"/>
  <c r="BF132" i="37"/>
  <c r="AZ110" i="37"/>
  <c r="AS110" i="37"/>
  <c r="AD110" i="37"/>
  <c r="AF110" i="37" s="1"/>
  <c r="AS114" i="37"/>
  <c r="AZ114" i="37"/>
  <c r="AD114" i="37"/>
  <c r="AF114" i="37" s="1"/>
  <c r="BF96" i="37"/>
  <c r="AZ132" i="37"/>
  <c r="AS132" i="37"/>
  <c r="AD132" i="37"/>
  <c r="AF132" i="37" s="1"/>
  <c r="AS102" i="37"/>
  <c r="AZ102" i="37"/>
  <c r="AD102" i="37"/>
  <c r="AF102" i="37" s="1"/>
  <c r="AC24" i="37"/>
  <c r="BB24" i="37"/>
  <c r="AV24" i="37"/>
  <c r="AO24" i="37"/>
  <c r="BF6" i="37"/>
  <c r="BF146" i="37"/>
  <c r="BF142" i="37"/>
  <c r="AO136" i="37"/>
  <c r="BB136" i="37"/>
  <c r="AV136" i="37"/>
  <c r="AC136" i="37"/>
  <c r="AZ142" i="37"/>
  <c r="AS142" i="37"/>
  <c r="AD142" i="37"/>
  <c r="AF142" i="37" s="1"/>
  <c r="BC24" i="37"/>
  <c r="AW24" i="37"/>
  <c r="AP24" i="37"/>
  <c r="BC44" i="37"/>
  <c r="AW44" i="37"/>
  <c r="AP44" i="37"/>
  <c r="AS6" i="37"/>
  <c r="AZ6" i="37"/>
  <c r="AD6" i="37"/>
  <c r="AF6" i="37" s="1"/>
  <c r="BA104" i="37"/>
  <c r="AZ9" i="37"/>
  <c r="BD24" i="37"/>
  <c r="AX24" i="37"/>
  <c r="AQ24" i="37"/>
  <c r="BF119" i="37"/>
  <c r="BF75" i="37"/>
  <c r="AY44" i="37"/>
  <c r="AR44" i="37"/>
  <c r="AY24" i="37"/>
  <c r="AR24" i="37"/>
  <c r="AS75" i="37"/>
  <c r="AZ75" i="37"/>
  <c r="AD75" i="37"/>
  <c r="AF75" i="37" s="1"/>
  <c r="AR49" i="37"/>
  <c r="AY49" i="37"/>
  <c r="AZ69" i="37"/>
  <c r="AS69" i="37"/>
  <c r="AD69" i="37"/>
  <c r="AF69" i="37" s="1"/>
  <c r="BF82" i="37"/>
  <c r="AV126" i="37"/>
  <c r="AO126" i="37"/>
  <c r="AC126" i="37"/>
  <c r="BB126" i="37"/>
  <c r="AO20" i="37"/>
  <c r="AC20" i="37"/>
  <c r="BB20" i="37"/>
  <c r="AV20" i="37"/>
  <c r="BF10" i="37"/>
  <c r="AS42" i="37"/>
  <c r="AZ42" i="37"/>
  <c r="AD42" i="37"/>
  <c r="AF42" i="37" s="1"/>
  <c r="AS119" i="37"/>
  <c r="AZ119" i="37"/>
  <c r="AD119" i="37"/>
  <c r="AF119" i="37" s="1"/>
  <c r="AZ19" i="37"/>
  <c r="AS19" i="37"/>
  <c r="AD19" i="37"/>
  <c r="AF19" i="37" s="1"/>
  <c r="AV49" i="37"/>
  <c r="AO49" i="37"/>
  <c r="AC49" i="37"/>
  <c r="BB49" i="37"/>
  <c r="AW126" i="37"/>
  <c r="AP126" i="37"/>
  <c r="BC126" i="37"/>
  <c r="BC20" i="37"/>
  <c r="AW20" i="37"/>
  <c r="AP20" i="37"/>
  <c r="AZ10" i="37"/>
  <c r="AS10" i="37"/>
  <c r="AD10" i="37"/>
  <c r="AF10" i="37" s="1"/>
  <c r="BF35" i="37"/>
  <c r="BF43" i="37"/>
  <c r="AP49" i="37"/>
  <c r="BC49" i="37"/>
  <c r="AW49" i="37"/>
  <c r="AC44" i="37"/>
  <c r="AV44" i="37"/>
  <c r="BB44" i="37"/>
  <c r="AO44" i="37"/>
  <c r="BD20" i="37"/>
  <c r="AX20" i="37"/>
  <c r="AQ20" i="37"/>
  <c r="AZ135" i="37"/>
  <c r="AS135" i="37"/>
  <c r="AD135" i="37"/>
  <c r="AF135" i="37" s="1"/>
  <c r="AC61" i="37"/>
  <c r="BB61" i="37"/>
  <c r="AV61" i="37"/>
  <c r="AO61" i="37"/>
  <c r="AZ85" i="37"/>
  <c r="AS85" i="37"/>
  <c r="AD85" i="37"/>
  <c r="AF85" i="37" s="1"/>
  <c r="BF45" i="37"/>
  <c r="AS35" i="37"/>
  <c r="AZ35" i="37"/>
  <c r="AD35" i="37"/>
  <c r="AF35" i="37" s="1"/>
  <c r="AE32" i="37"/>
  <c r="AQ49" i="37"/>
  <c r="BD49" i="37"/>
  <c r="AX49" i="37"/>
  <c r="BD44" i="37"/>
  <c r="AX44" i="37"/>
  <c r="AQ44" i="37"/>
  <c r="AX126" i="37"/>
  <c r="AQ126" i="37"/>
  <c r="BD126" i="37"/>
  <c r="BF93" i="37"/>
  <c r="AV131" i="37"/>
  <c r="AO131" i="37"/>
  <c r="AC131" i="37"/>
  <c r="BB131" i="37"/>
  <c r="BC61" i="37"/>
  <c r="AW61" i="37"/>
  <c r="AP61" i="37"/>
  <c r="AC36" i="37"/>
  <c r="BB36" i="37"/>
  <c r="AV36" i="37"/>
  <c r="AO36" i="37"/>
  <c r="AT32" i="37"/>
  <c r="AR126" i="37"/>
  <c r="AY126" i="37"/>
  <c r="AY20" i="37"/>
  <c r="AR20" i="37"/>
  <c r="AZ93" i="37"/>
  <c r="AS93" i="37"/>
  <c r="AD93" i="37"/>
  <c r="AF93" i="37" s="1"/>
  <c r="AW131" i="37"/>
  <c r="AP131" i="37"/>
  <c r="BC131" i="37"/>
  <c r="BD61" i="37"/>
  <c r="AX61" i="37"/>
  <c r="AQ61" i="37"/>
  <c r="BF143" i="37"/>
  <c r="AZ88" i="37"/>
  <c r="AS88" i="37"/>
  <c r="AD88" i="37"/>
  <c r="AF88" i="37" s="1"/>
  <c r="BF42" i="37"/>
  <c r="AO94" i="37"/>
  <c r="AC94" i="37"/>
  <c r="BB94" i="37"/>
  <c r="AV94" i="37"/>
  <c r="AZ111" i="37"/>
  <c r="AS111" i="37"/>
  <c r="AD111" i="37"/>
  <c r="AF111" i="37" s="1"/>
  <c r="AV124" i="37"/>
  <c r="AO124" i="37"/>
  <c r="BB124" i="37"/>
  <c r="AC124" i="37"/>
  <c r="AP36" i="37"/>
  <c r="BC36" i="37"/>
  <c r="AW36" i="37"/>
  <c r="BA32" i="37"/>
  <c r="BF19" i="37"/>
  <c r="AY131" i="37"/>
  <c r="AR131" i="37"/>
  <c r="AC13" i="37"/>
  <c r="BB13" i="37"/>
  <c r="AV13" i="37"/>
  <c r="AO13" i="37"/>
  <c r="AY61" i="37"/>
  <c r="AR61" i="37"/>
  <c r="AZ143" i="37"/>
  <c r="AS143" i="37"/>
  <c r="AD143" i="37"/>
  <c r="AF143" i="37" s="1"/>
  <c r="BF64" i="37"/>
  <c r="BF135" i="37"/>
  <c r="BC13" i="37"/>
  <c r="AW13" i="37"/>
  <c r="AP13" i="37"/>
  <c r="BF109" i="37"/>
  <c r="AZ64" i="37"/>
  <c r="AS64" i="37"/>
  <c r="AD64" i="37"/>
  <c r="AF64" i="37" s="1"/>
  <c r="BF88" i="37"/>
  <c r="AQ124" i="37"/>
  <c r="BD124" i="37"/>
  <c r="AX124" i="37"/>
  <c r="BC60" i="37"/>
  <c r="AW60" i="37"/>
  <c r="AP60" i="37"/>
  <c r="AC70" i="37"/>
  <c r="BB70" i="37"/>
  <c r="AV70" i="37"/>
  <c r="AO70" i="37"/>
  <c r="AV17" i="37"/>
  <c r="AO17" i="37"/>
  <c r="AC17" i="37"/>
  <c r="BB17" i="37"/>
  <c r="BD13" i="37"/>
  <c r="AX13" i="37"/>
  <c r="AQ13" i="37"/>
  <c r="AC92" i="37"/>
  <c r="BB92" i="37"/>
  <c r="AV92" i="37"/>
  <c r="AO92" i="37"/>
  <c r="AZ109" i="37"/>
  <c r="AS109" i="37"/>
  <c r="AD109" i="37"/>
  <c r="AF109" i="37" s="1"/>
  <c r="AR124" i="37"/>
  <c r="AY124" i="37"/>
  <c r="BF138" i="37"/>
  <c r="BD60" i="37"/>
  <c r="AX60" i="37"/>
  <c r="AQ60" i="37"/>
  <c r="AW70" i="37"/>
  <c r="BC70" i="37"/>
  <c r="AP70" i="37"/>
  <c r="AP17" i="37"/>
  <c r="BC17" i="37"/>
  <c r="AW17" i="37"/>
  <c r="AY13" i="37"/>
  <c r="AR13" i="37"/>
  <c r="BC92" i="37"/>
  <c r="AW92" i="37"/>
  <c r="AP92" i="37"/>
  <c r="BF5" i="37"/>
  <c r="AC40" i="37"/>
  <c r="BB40" i="37"/>
  <c r="AV40" i="37"/>
  <c r="AO40" i="37"/>
  <c r="AZ138" i="37"/>
  <c r="AS138" i="37"/>
  <c r="AD138" i="37"/>
  <c r="AF138" i="37" s="1"/>
  <c r="AY60" i="37"/>
  <c r="AR60" i="37"/>
  <c r="BD70" i="37"/>
  <c r="AX70" i="37"/>
  <c r="AQ70" i="37"/>
  <c r="AQ17" i="37"/>
  <c r="BD17" i="37"/>
  <c r="AX17" i="37"/>
  <c r="BF118" i="37"/>
  <c r="BD92" i="37"/>
  <c r="AX92" i="37"/>
  <c r="AQ92" i="37"/>
  <c r="AC113" i="37"/>
  <c r="BB113" i="37"/>
  <c r="AV113" i="37"/>
  <c r="AO113" i="37"/>
  <c r="AZ5" i="37"/>
  <c r="AS5" i="37"/>
  <c r="AD5" i="37"/>
  <c r="AF5" i="37" s="1"/>
  <c r="BC40" i="37"/>
  <c r="AW40" i="37"/>
  <c r="AP40" i="37"/>
  <c r="AQ36" i="37"/>
  <c r="BD36" i="37"/>
  <c r="AX36" i="37"/>
  <c r="BF55" i="37"/>
  <c r="AY70" i="37"/>
  <c r="AR70" i="37"/>
  <c r="AR17" i="37"/>
  <c r="AY17" i="37"/>
  <c r="AS118" i="37"/>
  <c r="AZ118" i="37"/>
  <c r="AD118" i="37"/>
  <c r="AF118" i="37" s="1"/>
  <c r="AY92" i="37"/>
  <c r="AR92" i="37"/>
  <c r="BC113" i="37"/>
  <c r="AW113" i="37"/>
  <c r="AP113" i="37"/>
  <c r="AQ40" i="37"/>
  <c r="BD40" i="37"/>
  <c r="AX40" i="37"/>
  <c r="AC12" i="37"/>
  <c r="BB12" i="37"/>
  <c r="AV12" i="37"/>
  <c r="AO12" i="37"/>
  <c r="AZ55" i="37"/>
  <c r="AS55" i="37"/>
  <c r="AD55" i="37"/>
  <c r="AF55" i="37" s="1"/>
  <c r="AY91" i="37"/>
  <c r="AR91" i="37"/>
  <c r="BB141" i="37"/>
  <c r="AC141" i="37"/>
  <c r="AV141" i="37"/>
  <c r="AO141" i="37"/>
  <c r="BD113" i="37"/>
  <c r="AX113" i="37"/>
  <c r="AQ113" i="37"/>
  <c r="AR40" i="37"/>
  <c r="AY40" i="37"/>
  <c r="BC12" i="37"/>
  <c r="AW12" i="37"/>
  <c r="AP12" i="37"/>
  <c r="BF81" i="37"/>
  <c r="BF22" i="37"/>
  <c r="AX131" i="37"/>
  <c r="AQ131" i="37"/>
  <c r="BD131" i="37"/>
  <c r="BC141" i="37"/>
  <c r="AW141" i="37"/>
  <c r="AP141" i="37"/>
  <c r="AY113" i="37"/>
  <c r="AR113" i="37"/>
  <c r="BF11" i="37"/>
  <c r="BD12" i="37"/>
  <c r="AX12" i="37"/>
  <c r="AQ12" i="37"/>
  <c r="AS81" i="37"/>
  <c r="AZ81" i="37"/>
  <c r="AD81" i="37"/>
  <c r="AF81" i="37" s="1"/>
  <c r="AZ22" i="37"/>
  <c r="AS22" i="37"/>
  <c r="AD22" i="37"/>
  <c r="AF22" i="37" s="1"/>
  <c r="BF29" i="37"/>
  <c r="AV91" i="37"/>
  <c r="BB91" i="37"/>
  <c r="AO91" i="37"/>
  <c r="AC91" i="37"/>
  <c r="BD141" i="37"/>
  <c r="AX141" i="37"/>
  <c r="AQ141" i="37"/>
  <c r="AY12" i="37"/>
  <c r="AR12" i="37"/>
  <c r="AS84" i="37"/>
  <c r="AZ84" i="37"/>
  <c r="AD84" i="37"/>
  <c r="AF84" i="37" s="1"/>
  <c r="AS29" i="37"/>
  <c r="AZ29" i="37"/>
  <c r="AD29" i="37"/>
  <c r="AF29" i="37" s="1"/>
  <c r="BC91" i="37"/>
  <c r="AW91" i="37"/>
  <c r="AP91" i="37"/>
  <c r="BF123" i="37"/>
  <c r="BF122" i="37"/>
  <c r="BC105" i="37"/>
  <c r="AW105" i="37"/>
  <c r="AP105" i="37"/>
  <c r="AW116" i="37"/>
  <c r="BC116" i="37"/>
  <c r="AP116" i="37"/>
  <c r="BD91" i="37"/>
  <c r="AX91" i="37"/>
  <c r="AQ91" i="37"/>
  <c r="BF98" i="37"/>
  <c r="AP94" i="37"/>
  <c r="BC94" i="37"/>
  <c r="AW94" i="37"/>
  <c r="BF31" i="37"/>
  <c r="AX105" i="37"/>
  <c r="BD105" i="37"/>
  <c r="AQ105" i="37"/>
  <c r="BF144" i="37"/>
  <c r="AX116" i="37"/>
  <c r="AQ116" i="37"/>
  <c r="BD116" i="37"/>
  <c r="AZ31" i="37"/>
  <c r="AS31" i="37"/>
  <c r="AD31" i="37"/>
  <c r="AF31" i="37" s="1"/>
  <c r="AS128" i="37"/>
  <c r="AZ128" i="37"/>
  <c r="AD128" i="37"/>
  <c r="AF128" i="37" s="1"/>
  <c r="AW89" i="37"/>
  <c r="AP89" i="37"/>
  <c r="BC89" i="37"/>
  <c r="AO33" i="37"/>
  <c r="AC33" i="37"/>
  <c r="BB33" i="37"/>
  <c r="AV33" i="37"/>
  <c r="AY105" i="37"/>
  <c r="AR105" i="37"/>
  <c r="AZ144" i="37"/>
  <c r="AS144" i="37"/>
  <c r="AD144" i="37"/>
  <c r="AF144" i="37" s="1"/>
  <c r="AR116" i="37"/>
  <c r="AY116" i="37"/>
  <c r="AR141" i="37"/>
  <c r="AY141" i="37"/>
  <c r="AE104" i="37" l="1"/>
  <c r="AE125" i="37"/>
  <c r="AF125" i="37"/>
  <c r="AD117" i="37"/>
  <c r="AF117" i="37" s="1"/>
  <c r="AS117" i="37"/>
  <c r="AS99" i="37"/>
  <c r="AD101" i="37"/>
  <c r="AF101" i="37" s="1"/>
  <c r="BF128" i="37"/>
  <c r="AD34" i="37"/>
  <c r="AF34" i="37" s="1"/>
  <c r="AZ34" i="37"/>
  <c r="AD82" i="37"/>
  <c r="AF82" i="37" s="1"/>
  <c r="AZ82" i="37"/>
  <c r="AD54" i="37"/>
  <c r="AF54" i="37" s="1"/>
  <c r="AZ67" i="37"/>
  <c r="BA67" i="37" s="1"/>
  <c r="AZ54" i="37"/>
  <c r="BA54" i="37" s="1"/>
  <c r="BF26" i="37"/>
  <c r="AD122" i="37"/>
  <c r="AF122" i="37" s="1"/>
  <c r="AZ122" i="37"/>
  <c r="BA122" i="37" s="1"/>
  <c r="AE76" i="37"/>
  <c r="AD98" i="37"/>
  <c r="AF98" i="37" s="1"/>
  <c r="AZ98" i="37"/>
  <c r="AD123" i="37"/>
  <c r="AF123" i="37" s="1"/>
  <c r="AZ123" i="37"/>
  <c r="BA123" i="37" s="1"/>
  <c r="BF80" i="37"/>
  <c r="AD11" i="37"/>
  <c r="AF11" i="37" s="1"/>
  <c r="AS11" i="37"/>
  <c r="AD67" i="37"/>
  <c r="AF67" i="37" s="1"/>
  <c r="BF139" i="37"/>
  <c r="BF77" i="37"/>
  <c r="BF79" i="37"/>
  <c r="AD146" i="37"/>
  <c r="AZ99" i="37"/>
  <c r="BA99" i="37" s="1"/>
  <c r="BF73" i="37"/>
  <c r="AS101" i="37"/>
  <c r="AT101" i="37" s="1"/>
  <c r="AD39" i="37"/>
  <c r="AF39" i="37" s="1"/>
  <c r="AZ39" i="37"/>
  <c r="BA39" i="37" s="1"/>
  <c r="AZ129" i="37"/>
  <c r="BA129" i="37" s="1"/>
  <c r="AS79" i="37"/>
  <c r="AT79" i="37" s="1"/>
  <c r="AD21" i="37"/>
  <c r="AF21" i="37" s="1"/>
  <c r="AS21" i="37"/>
  <c r="AT21" i="37" s="1"/>
  <c r="BF90" i="37"/>
  <c r="AZ115" i="37"/>
  <c r="BA115" i="37" s="1"/>
  <c r="AD73" i="37"/>
  <c r="AF73" i="37" s="1"/>
  <c r="AZ146" i="37"/>
  <c r="BA146" i="37" s="1"/>
  <c r="AS73" i="37"/>
  <c r="AT73" i="37" s="1"/>
  <c r="BF63" i="37"/>
  <c r="AZ8" i="37"/>
  <c r="BA8" i="37" s="1"/>
  <c r="AD78" i="37"/>
  <c r="AF78" i="37" s="1"/>
  <c r="AZ78" i="37"/>
  <c r="BA78" i="37" s="1"/>
  <c r="AZ145" i="37"/>
  <c r="BA145" i="37" s="1"/>
  <c r="AD120" i="37"/>
  <c r="AD8" i="37"/>
  <c r="AF8" i="37" s="1"/>
  <c r="AS145" i="37"/>
  <c r="AZ120" i="37"/>
  <c r="BA120" i="37" s="1"/>
  <c r="BF9" i="37"/>
  <c r="AD115" i="37"/>
  <c r="AF115" i="37" s="1"/>
  <c r="AZ107" i="37"/>
  <c r="AD137" i="37"/>
  <c r="AS137" i="37"/>
  <c r="AT137" i="37" s="1"/>
  <c r="AD41" i="37"/>
  <c r="AZ41" i="37"/>
  <c r="BA41" i="37" s="1"/>
  <c r="BF83" i="37"/>
  <c r="AS71" i="37"/>
  <c r="AT71" i="37" s="1"/>
  <c r="BF4" i="37"/>
  <c r="AZ71" i="37"/>
  <c r="BA71" i="37" s="1"/>
  <c r="AD63" i="37"/>
  <c r="AS63" i="37"/>
  <c r="AT63" i="37" s="1"/>
  <c r="AD139" i="37"/>
  <c r="AF139" i="37" s="1"/>
  <c r="AS139" i="37"/>
  <c r="AT139" i="37" s="1"/>
  <c r="AD90" i="37"/>
  <c r="AF90" i="37" s="1"/>
  <c r="AS90" i="37"/>
  <c r="AT90" i="37" s="1"/>
  <c r="BF78" i="37"/>
  <c r="BF133" i="37"/>
  <c r="BF103" i="37"/>
  <c r="AD79" i="37"/>
  <c r="AF79" i="37" s="1"/>
  <c r="AD134" i="37"/>
  <c r="AS134" i="37"/>
  <c r="AT134" i="37" s="1"/>
  <c r="AD103" i="37"/>
  <c r="AF103" i="37" s="1"/>
  <c r="AZ103" i="37"/>
  <c r="BA103" i="37" s="1"/>
  <c r="AD4" i="37"/>
  <c r="AF4" i="37" s="1"/>
  <c r="AS77" i="37"/>
  <c r="AT77" i="37" s="1"/>
  <c r="AS4" i="37"/>
  <c r="AT4" i="37" s="1"/>
  <c r="AS129" i="37"/>
  <c r="AT129" i="37" s="1"/>
  <c r="AZ77" i="37"/>
  <c r="BA77" i="37" s="1"/>
  <c r="AD9" i="37"/>
  <c r="BF99" i="37"/>
  <c r="BF107" i="37"/>
  <c r="AD38" i="37"/>
  <c r="AS38" i="37"/>
  <c r="AT38" i="37" s="1"/>
  <c r="BF134" i="37"/>
  <c r="AD56" i="37"/>
  <c r="AF56" i="37" s="1"/>
  <c r="AS56" i="37"/>
  <c r="AT56" i="37" s="1"/>
  <c r="BF115" i="37"/>
  <c r="AS133" i="37"/>
  <c r="AT133" i="37" s="1"/>
  <c r="AZ133" i="37"/>
  <c r="BA133" i="37" s="1"/>
  <c r="AD83" i="37"/>
  <c r="AF83" i="37" s="1"/>
  <c r="AZ83" i="37"/>
  <c r="BA83" i="37" s="1"/>
  <c r="BF129" i="37"/>
  <c r="AZ43" i="37"/>
  <c r="BA43" i="37" s="1"/>
  <c r="AD43" i="37"/>
  <c r="AF43" i="37" s="1"/>
  <c r="AD72" i="37"/>
  <c r="AF72" i="37" s="1"/>
  <c r="AS72" i="37"/>
  <c r="AT72" i="37" s="1"/>
  <c r="BF72" i="37"/>
  <c r="AD87" i="37"/>
  <c r="AF87" i="37" s="1"/>
  <c r="AS87" i="37"/>
  <c r="AT87" i="37" s="1"/>
  <c r="AD121" i="37"/>
  <c r="AF121" i="37" s="1"/>
  <c r="AS121" i="37"/>
  <c r="AT121" i="37" s="1"/>
  <c r="AS15" i="37"/>
  <c r="AT15" i="37" s="1"/>
  <c r="BF120" i="37"/>
  <c r="AZ15" i="37"/>
  <c r="BA15" i="37" s="1"/>
  <c r="AD50" i="37"/>
  <c r="AF50" i="37" s="1"/>
  <c r="AZ50" i="37"/>
  <c r="BA50" i="37" s="1"/>
  <c r="BF39" i="37"/>
  <c r="BF87" i="37"/>
  <c r="BF68" i="37"/>
  <c r="BF34" i="37"/>
  <c r="AE51" i="37"/>
  <c r="BF54" i="37"/>
  <c r="BF50" i="37"/>
  <c r="BF25" i="37"/>
  <c r="BF52" i="37"/>
  <c r="BF8" i="37"/>
  <c r="BF95" i="37"/>
  <c r="BF27" i="37"/>
  <c r="AS26" i="37"/>
  <c r="AT26" i="37" s="1"/>
  <c r="AD18" i="37"/>
  <c r="BF18" i="37"/>
  <c r="AD53" i="37"/>
  <c r="AF53" i="37" s="1"/>
  <c r="AZ53" i="37"/>
  <c r="BA53" i="37" s="1"/>
  <c r="AD26" i="37"/>
  <c r="AD95" i="37"/>
  <c r="AS95" i="37"/>
  <c r="AT95" i="37" s="1"/>
  <c r="AL99" i="37"/>
  <c r="AM99" i="37" s="1"/>
  <c r="AD80" i="37"/>
  <c r="AS80" i="37"/>
  <c r="AT80" i="37" s="1"/>
  <c r="AL25" i="37"/>
  <c r="AM25" i="37" s="1"/>
  <c r="AL34" i="37"/>
  <c r="AM34" i="37" s="1"/>
  <c r="AL52" i="37"/>
  <c r="AM52" i="37" s="1"/>
  <c r="AL106" i="37"/>
  <c r="AM106" i="37" s="1"/>
  <c r="AL41" i="37"/>
  <c r="AM41" i="37" s="1"/>
  <c r="AL47" i="37"/>
  <c r="AM47" i="37" s="1"/>
  <c r="AL68" i="37"/>
  <c r="AM68" i="37" s="1"/>
  <c r="BF15" i="37"/>
  <c r="AD107" i="37"/>
  <c r="AF107" i="37" s="1"/>
  <c r="BF14" i="37"/>
  <c r="AZ18" i="37"/>
  <c r="BA18" i="37" s="1"/>
  <c r="AD25" i="37"/>
  <c r="AF25" i="37" s="1"/>
  <c r="AZ25" i="37"/>
  <c r="BA25" i="37" s="1"/>
  <c r="BF47" i="37"/>
  <c r="BF41" i="37"/>
  <c r="BF108" i="37"/>
  <c r="AD68" i="37"/>
  <c r="AF68" i="37" s="1"/>
  <c r="AZ68" i="37"/>
  <c r="BA68" i="37" s="1"/>
  <c r="BF33" i="37"/>
  <c r="AD47" i="37"/>
  <c r="AF47" i="37" s="1"/>
  <c r="AS47" i="37"/>
  <c r="AT47" i="37" s="1"/>
  <c r="AD106" i="37"/>
  <c r="AF106" i="37" s="1"/>
  <c r="AS106" i="37"/>
  <c r="AT106" i="37" s="1"/>
  <c r="AZ106" i="37"/>
  <c r="BA106" i="37" s="1"/>
  <c r="AD52" i="37"/>
  <c r="AF52" i="37" s="1"/>
  <c r="AZ52" i="37"/>
  <c r="BA52" i="37" s="1"/>
  <c r="AZ100" i="37"/>
  <c r="BA100" i="37" s="1"/>
  <c r="AS100" i="37"/>
  <c r="AT100" i="37" s="1"/>
  <c r="AD100" i="37"/>
  <c r="AF100" i="37" s="1"/>
  <c r="AD27" i="37"/>
  <c r="AF27" i="37" s="1"/>
  <c r="BF100" i="37"/>
  <c r="AZ108" i="37"/>
  <c r="BA108" i="37" s="1"/>
  <c r="AS108" i="37"/>
  <c r="AT108" i="37" s="1"/>
  <c r="AD108" i="37"/>
  <c r="AF108" i="37" s="1"/>
  <c r="AS27" i="37"/>
  <c r="AT27" i="37" s="1"/>
  <c r="BF106" i="37"/>
  <c r="BF66" i="37"/>
  <c r="BF126" i="37"/>
  <c r="BF59" i="37"/>
  <c r="BF62" i="37"/>
  <c r="BF124" i="37"/>
  <c r="BF44" i="37"/>
  <c r="BF24" i="37"/>
  <c r="BF36" i="37"/>
  <c r="BF61" i="37"/>
  <c r="AT34" i="37"/>
  <c r="AE11" i="37"/>
  <c r="AT81" i="37"/>
  <c r="BA88" i="37"/>
  <c r="AT119" i="37"/>
  <c r="BA107" i="37"/>
  <c r="AE130" i="37"/>
  <c r="AE58" i="37"/>
  <c r="AE48" i="37"/>
  <c r="AT7" i="37"/>
  <c r="AE122" i="37"/>
  <c r="AT11" i="37"/>
  <c r="AZ61" i="37"/>
  <c r="AS61" i="37"/>
  <c r="AD61" i="37"/>
  <c r="AF61" i="37" s="1"/>
  <c r="AT19" i="37"/>
  <c r="BA130" i="37"/>
  <c r="AT58" i="37"/>
  <c r="BA48" i="37"/>
  <c r="AT103" i="37"/>
  <c r="BF37" i="37"/>
  <c r="BA7" i="37"/>
  <c r="AT18" i="37"/>
  <c r="AT30" i="37"/>
  <c r="AE109" i="37"/>
  <c r="AS126" i="37"/>
  <c r="AZ126" i="37"/>
  <c r="AD126" i="37"/>
  <c r="AF126" i="37" s="1"/>
  <c r="AE6" i="37"/>
  <c r="BA56" i="37"/>
  <c r="AT130" i="37"/>
  <c r="AZ62" i="37"/>
  <c r="AS62" i="37"/>
  <c r="AD62" i="37"/>
  <c r="AF62" i="37" s="1"/>
  <c r="AT48" i="37"/>
  <c r="AT16" i="37"/>
  <c r="BA95" i="37"/>
  <c r="AT122" i="37"/>
  <c r="BA6" i="37"/>
  <c r="BA16" i="37"/>
  <c r="AT109" i="37"/>
  <c r="BF70" i="37"/>
  <c r="BF131" i="37"/>
  <c r="AE135" i="37"/>
  <c r="AT53" i="37"/>
  <c r="BA109" i="37"/>
  <c r="AZ70" i="37"/>
  <c r="AS70" i="37"/>
  <c r="AD70" i="37"/>
  <c r="AF70" i="37" s="1"/>
  <c r="AS131" i="37"/>
  <c r="AZ131" i="37"/>
  <c r="AD131" i="37"/>
  <c r="AF131" i="37" s="1"/>
  <c r="AT78" i="37"/>
  <c r="AT6" i="37"/>
  <c r="AE99" i="37"/>
  <c r="AE29" i="37"/>
  <c r="AE118" i="37"/>
  <c r="AT135" i="37"/>
  <c r="AE10" i="37"/>
  <c r="BA80" i="37"/>
  <c r="BA90" i="37"/>
  <c r="BA27" i="37"/>
  <c r="BA29" i="37"/>
  <c r="BA118" i="37"/>
  <c r="AE133" i="37"/>
  <c r="AE143" i="37"/>
  <c r="AE145" i="37"/>
  <c r="BA135" i="37"/>
  <c r="BF105" i="37"/>
  <c r="AT68" i="37"/>
  <c r="AT143" i="37"/>
  <c r="BA4" i="37"/>
  <c r="AT10" i="37"/>
  <c r="AZ24" i="37"/>
  <c r="AS24" i="37"/>
  <c r="AD24" i="37"/>
  <c r="AF24" i="37" s="1"/>
  <c r="AE114" i="37"/>
  <c r="AZ59" i="37"/>
  <c r="AS59" i="37"/>
  <c r="AD59" i="37"/>
  <c r="AF59" i="37" s="1"/>
  <c r="AE57" i="37"/>
  <c r="AZ105" i="37"/>
  <c r="AS105" i="37"/>
  <c r="AD105" i="37"/>
  <c r="AF105" i="37" s="1"/>
  <c r="BA87" i="37"/>
  <c r="AE54" i="37"/>
  <c r="AT99" i="37"/>
  <c r="AT29" i="37"/>
  <c r="BF12" i="37"/>
  <c r="AT118" i="37"/>
  <c r="AE64" i="37"/>
  <c r="BA143" i="37"/>
  <c r="BA10" i="37"/>
  <c r="AE102" i="37"/>
  <c r="BA114" i="37"/>
  <c r="AT57" i="37"/>
  <c r="AT54" i="37"/>
  <c r="AZ12" i="37"/>
  <c r="AS12" i="37"/>
  <c r="AD12" i="37"/>
  <c r="AF12" i="37" s="1"/>
  <c r="BF92" i="37"/>
  <c r="AT64" i="37"/>
  <c r="AT145" i="37"/>
  <c r="AZ36" i="37"/>
  <c r="AS36" i="37"/>
  <c r="AD36" i="37"/>
  <c r="AF36" i="37" s="1"/>
  <c r="BA102" i="37"/>
  <c r="BA57" i="37"/>
  <c r="AE127" i="37"/>
  <c r="AT102" i="37"/>
  <c r="AT114" i="37"/>
  <c r="AT50" i="37"/>
  <c r="AS66" i="37"/>
  <c r="AZ66" i="37"/>
  <c r="AD66" i="37"/>
  <c r="AF66" i="37" s="1"/>
  <c r="BA127" i="37"/>
  <c r="AS92" i="37"/>
  <c r="AZ92" i="37"/>
  <c r="AD92" i="37"/>
  <c r="AF92" i="37" s="1"/>
  <c r="BA64" i="37"/>
  <c r="AE69" i="37"/>
  <c r="AE142" i="37"/>
  <c r="AE110" i="37"/>
  <c r="AT83" i="37"/>
  <c r="AE96" i="37"/>
  <c r="AT127" i="37"/>
  <c r="AZ89" i="37"/>
  <c r="AS89" i="37"/>
  <c r="AD89" i="37"/>
  <c r="AF89" i="37" s="1"/>
  <c r="AE65" i="37"/>
  <c r="AZ33" i="37"/>
  <c r="AS33" i="37"/>
  <c r="AD33" i="37"/>
  <c r="AF33" i="37" s="1"/>
  <c r="AE138" i="37"/>
  <c r="AE8" i="37"/>
  <c r="AT142" i="37"/>
  <c r="AE129" i="37"/>
  <c r="AT110" i="37"/>
  <c r="AT65" i="37"/>
  <c r="AE144" i="37"/>
  <c r="AE42" i="37"/>
  <c r="AT69" i="37"/>
  <c r="AE75" i="37"/>
  <c r="BA110" i="37"/>
  <c r="AT96" i="37"/>
  <c r="BF89" i="37"/>
  <c r="BA63" i="37"/>
  <c r="AT52" i="37"/>
  <c r="AT107" i="37"/>
  <c r="AZ91" i="37"/>
  <c r="AS91" i="37"/>
  <c r="AD91" i="37"/>
  <c r="AF91" i="37" s="1"/>
  <c r="AT138" i="37"/>
  <c r="AT43" i="37"/>
  <c r="BA42" i="37"/>
  <c r="BA69" i="37"/>
  <c r="BA75" i="37"/>
  <c r="AT9" i="37"/>
  <c r="BA142" i="37"/>
  <c r="BA96" i="37"/>
  <c r="AE67" i="37"/>
  <c r="BA65" i="37"/>
  <c r="BA144" i="37"/>
  <c r="BA98" i="37"/>
  <c r="BA138" i="37"/>
  <c r="BA72" i="37"/>
  <c r="AT8" i="37"/>
  <c r="BA9" i="37"/>
  <c r="AE23" i="37"/>
  <c r="AE97" i="37"/>
  <c r="AT144" i="37"/>
  <c r="AT98" i="37"/>
  <c r="BF91" i="37"/>
  <c r="BF17" i="37"/>
  <c r="AE93" i="37"/>
  <c r="AT42" i="37"/>
  <c r="AT75" i="37"/>
  <c r="BF28" i="37"/>
  <c r="BF60" i="37"/>
  <c r="AE84" i="37"/>
  <c r="AE22" i="37"/>
  <c r="AS17" i="37"/>
  <c r="AZ17" i="37"/>
  <c r="AD17" i="37"/>
  <c r="AF17" i="37" s="1"/>
  <c r="AT93" i="37"/>
  <c r="BA137" i="37"/>
  <c r="AE35" i="37"/>
  <c r="AT23" i="37"/>
  <c r="AZ28" i="37"/>
  <c r="AS28" i="37"/>
  <c r="AD28" i="37"/>
  <c r="AF28" i="37" s="1"/>
  <c r="BA97" i="37"/>
  <c r="AT67" i="37"/>
  <c r="AZ60" i="37"/>
  <c r="AS60" i="37"/>
  <c r="AD60" i="37"/>
  <c r="AF60" i="37" s="1"/>
  <c r="AE73" i="37"/>
  <c r="BA84" i="37"/>
  <c r="AE77" i="37"/>
  <c r="AE111" i="37"/>
  <c r="BA93" i="37"/>
  <c r="BA23" i="37"/>
  <c r="AE112" i="37"/>
  <c r="AE74" i="37"/>
  <c r="AT97" i="37"/>
  <c r="AT22" i="37"/>
  <c r="AS124" i="37"/>
  <c r="AZ124" i="37"/>
  <c r="AD124" i="37"/>
  <c r="AF124" i="37" s="1"/>
  <c r="BA35" i="37"/>
  <c r="AT115" i="37"/>
  <c r="BA121" i="37"/>
  <c r="AE39" i="37"/>
  <c r="AE101" i="37"/>
  <c r="AT84" i="37"/>
  <c r="BA22" i="37"/>
  <c r="AT111" i="37"/>
  <c r="AT35" i="37"/>
  <c r="AZ44" i="37"/>
  <c r="AS44" i="37"/>
  <c r="AD44" i="37"/>
  <c r="AF44" i="37" s="1"/>
  <c r="AT112" i="37"/>
  <c r="AT74" i="37"/>
  <c r="AE140" i="37"/>
  <c r="BA73" i="37"/>
  <c r="AE128" i="37"/>
  <c r="AT123" i="37"/>
  <c r="AE5" i="37"/>
  <c r="BF40" i="37"/>
  <c r="BF13" i="37"/>
  <c r="BA111" i="37"/>
  <c r="AT39" i="37"/>
  <c r="BA112" i="37"/>
  <c r="BA74" i="37"/>
  <c r="AT120" i="37"/>
  <c r="BF86" i="37"/>
  <c r="BA128" i="37"/>
  <c r="AS40" i="37"/>
  <c r="AZ40" i="37"/>
  <c r="AD40" i="37"/>
  <c r="AF40" i="37" s="1"/>
  <c r="AZ13" i="37"/>
  <c r="AS13" i="37"/>
  <c r="AD13" i="37"/>
  <c r="AF13" i="37" s="1"/>
  <c r="BA26" i="37"/>
  <c r="AE15" i="37"/>
  <c r="AE45" i="37"/>
  <c r="BA101" i="37"/>
  <c r="AS86" i="37"/>
  <c r="AZ86" i="37"/>
  <c r="AD86" i="37"/>
  <c r="AF86" i="37" s="1"/>
  <c r="AT140" i="37"/>
  <c r="AT5" i="37"/>
  <c r="BF94" i="37"/>
  <c r="AT146" i="37"/>
  <c r="AE82" i="37"/>
  <c r="BF116" i="37"/>
  <c r="BA134" i="37"/>
  <c r="BA45" i="37"/>
  <c r="BA140" i="37"/>
  <c r="AE117" i="37"/>
  <c r="AT128" i="37"/>
  <c r="BA5" i="37"/>
  <c r="AZ94" i="37"/>
  <c r="AS94" i="37"/>
  <c r="AD94" i="37"/>
  <c r="AF94" i="37" s="1"/>
  <c r="AE85" i="37"/>
  <c r="BF49" i="37"/>
  <c r="AS116" i="37"/>
  <c r="AZ116" i="37"/>
  <c r="AD116" i="37"/>
  <c r="AF116" i="37" s="1"/>
  <c r="BA38" i="37"/>
  <c r="BA117" i="37"/>
  <c r="AE31" i="37"/>
  <c r="AS49" i="37"/>
  <c r="AZ49" i="37"/>
  <c r="AD49" i="37"/>
  <c r="AF49" i="37" s="1"/>
  <c r="BF20" i="37"/>
  <c r="AZ136" i="37"/>
  <c r="AS136" i="37"/>
  <c r="AD136" i="37"/>
  <c r="AF136" i="37" s="1"/>
  <c r="BA82" i="37"/>
  <c r="BA139" i="37"/>
  <c r="AT45" i="37"/>
  <c r="AE16" i="37"/>
  <c r="AE55" i="37"/>
  <c r="AE71" i="37"/>
  <c r="AT85" i="37"/>
  <c r="AZ20" i="37"/>
  <c r="AS20" i="37"/>
  <c r="AD20" i="37"/>
  <c r="AF20" i="37" s="1"/>
  <c r="AT82" i="37"/>
  <c r="AE132" i="37"/>
  <c r="AE46" i="37"/>
  <c r="AE14" i="37"/>
  <c r="AT117" i="37"/>
  <c r="AT31" i="37"/>
  <c r="AE34" i="37"/>
  <c r="AE81" i="37"/>
  <c r="AZ141" i="37"/>
  <c r="AS141" i="37"/>
  <c r="AD141" i="37"/>
  <c r="AF141" i="37" s="1"/>
  <c r="AT55" i="37"/>
  <c r="BA85" i="37"/>
  <c r="AE119" i="37"/>
  <c r="AT14" i="37"/>
  <c r="BA19" i="37"/>
  <c r="BA58" i="37"/>
  <c r="BA31" i="37"/>
  <c r="BA34" i="37"/>
  <c r="BA81" i="37"/>
  <c r="BA55" i="37"/>
  <c r="BF113" i="37"/>
  <c r="AE88" i="37"/>
  <c r="BA47" i="37"/>
  <c r="BA21" i="37"/>
  <c r="BA119" i="37"/>
  <c r="BF136" i="37"/>
  <c r="AT132" i="37"/>
  <c r="AT25" i="37"/>
  <c r="AT41" i="37"/>
  <c r="AE7" i="37"/>
  <c r="AT46" i="37"/>
  <c r="AE30" i="37"/>
  <c r="BA14" i="37"/>
  <c r="BA11" i="37"/>
  <c r="AZ37" i="37"/>
  <c r="AS37" i="37"/>
  <c r="AD37" i="37"/>
  <c r="AF37" i="37" s="1"/>
  <c r="BF141" i="37"/>
  <c r="AZ113" i="37"/>
  <c r="AS113" i="37"/>
  <c r="AD113" i="37"/>
  <c r="AF113" i="37" s="1"/>
  <c r="AT88" i="37"/>
  <c r="AE19" i="37"/>
  <c r="BA132" i="37"/>
  <c r="BA79" i="37"/>
  <c r="BA46" i="37"/>
  <c r="BA30" i="37"/>
  <c r="AE146" i="37" l="1"/>
  <c r="AF146" i="37"/>
  <c r="AE41" i="37"/>
  <c r="AF41" i="37"/>
  <c r="AE18" i="37"/>
  <c r="AF18" i="37"/>
  <c r="AE137" i="37"/>
  <c r="AF137" i="37"/>
  <c r="AE38" i="37"/>
  <c r="AF38" i="37"/>
  <c r="AE9" i="37"/>
  <c r="AF9" i="37"/>
  <c r="AE120" i="37"/>
  <c r="AF120" i="37"/>
  <c r="AE134" i="37"/>
  <c r="AF134" i="37"/>
  <c r="AE80" i="37"/>
  <c r="AF80" i="37"/>
  <c r="AE95" i="37"/>
  <c r="AF95" i="37"/>
  <c r="AE98" i="37"/>
  <c r="AE26" i="37"/>
  <c r="AF26" i="37"/>
  <c r="AE63" i="37"/>
  <c r="AF63" i="37"/>
  <c r="AE123" i="37"/>
  <c r="AE90" i="37"/>
  <c r="AE21" i="37"/>
  <c r="AE78" i="37"/>
  <c r="AE79" i="37"/>
  <c r="AE103" i="37"/>
  <c r="AE83" i="37"/>
  <c r="AE139" i="37"/>
  <c r="AE115" i="37"/>
  <c r="AE4" i="37"/>
  <c r="AE43" i="37"/>
  <c r="AE53" i="37"/>
  <c r="AE72" i="37"/>
  <c r="AE56" i="37"/>
  <c r="AE121" i="37"/>
  <c r="AE87" i="37"/>
  <c r="AE50" i="37"/>
  <c r="AE106" i="37"/>
  <c r="AE107" i="37"/>
  <c r="AE25" i="37"/>
  <c r="AE52" i="37"/>
  <c r="AE47" i="37"/>
  <c r="AE68" i="37"/>
  <c r="AE27" i="37"/>
  <c r="AE108" i="37"/>
  <c r="AE100" i="37"/>
  <c r="AE24" i="37"/>
  <c r="AE126" i="37"/>
  <c r="AE44" i="37"/>
  <c r="AE124" i="37"/>
  <c r="BA92" i="37"/>
  <c r="BA126" i="37"/>
  <c r="AT44" i="37"/>
  <c r="BA12" i="37"/>
  <c r="BA24" i="37"/>
  <c r="AT126" i="37"/>
  <c r="AT12" i="37"/>
  <c r="AE13" i="37"/>
  <c r="BA44" i="37"/>
  <c r="AT124" i="37"/>
  <c r="AE62" i="37"/>
  <c r="AT62" i="37"/>
  <c r="AT13" i="37"/>
  <c r="AE60" i="37"/>
  <c r="BA62" i="37"/>
  <c r="AE94" i="37"/>
  <c r="BA13" i="37"/>
  <c r="AE86" i="37"/>
  <c r="AE40" i="37"/>
  <c r="AT60" i="37"/>
  <c r="AE12" i="37"/>
  <c r="AT94" i="37"/>
  <c r="BA60" i="37"/>
  <c r="AE36" i="37"/>
  <c r="AE37" i="37"/>
  <c r="BA94" i="37"/>
  <c r="BA86" i="37"/>
  <c r="BA40" i="37"/>
  <c r="AT37" i="37"/>
  <c r="AT86" i="37"/>
  <c r="AT40" i="37"/>
  <c r="AE66" i="37"/>
  <c r="AT36" i="37"/>
  <c r="BA124" i="37"/>
  <c r="BA66" i="37"/>
  <c r="BA36" i="37"/>
  <c r="AT24" i="37"/>
  <c r="AE61" i="37"/>
  <c r="BA37" i="37"/>
  <c r="AT66" i="37"/>
  <c r="AT61" i="37"/>
  <c r="BA61" i="37"/>
  <c r="AE113" i="37"/>
  <c r="AE116" i="37"/>
  <c r="AE105" i="37"/>
  <c r="AE131" i="37"/>
  <c r="AE20" i="37"/>
  <c r="AE136" i="37"/>
  <c r="BA116" i="37"/>
  <c r="BA131" i="37"/>
  <c r="AT113" i="37"/>
  <c r="AT105" i="37"/>
  <c r="BA113" i="37"/>
  <c r="AE141" i="37"/>
  <c r="AT20" i="37"/>
  <c r="AT136" i="37"/>
  <c r="AT116" i="37"/>
  <c r="BA105" i="37"/>
  <c r="AT131" i="37"/>
  <c r="BA20" i="37"/>
  <c r="BA136" i="37"/>
  <c r="AT141" i="37"/>
  <c r="AE91" i="37"/>
  <c r="AE89" i="37"/>
  <c r="BA141" i="37"/>
  <c r="AE28" i="37"/>
  <c r="AT89" i="37"/>
  <c r="AE70" i="37"/>
  <c r="AT28" i="37"/>
  <c r="AT91" i="37"/>
  <c r="BA89" i="37"/>
  <c r="AT70" i="37"/>
  <c r="BA28" i="37"/>
  <c r="AE17" i="37"/>
  <c r="BA91" i="37"/>
  <c r="BA70" i="37"/>
  <c r="AT92" i="37"/>
  <c r="BA17" i="37"/>
  <c r="AE33" i="37"/>
  <c r="AT17" i="37"/>
  <c r="AT33" i="37"/>
  <c r="AE59" i="37"/>
  <c r="BA33" i="37"/>
  <c r="AT59" i="37"/>
  <c r="BA59" i="37"/>
  <c r="BA49" i="37"/>
  <c r="AE49" i="37"/>
  <c r="AT49" i="37"/>
  <c r="AE92" i="3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Petar Tasić</author>
  </authors>
  <commentList>
    <comment ref="G2" authorId="0" shapeId="0" xr:uid="{80011AF6-80E0-4F00-B68D-0B77BF4CD9E2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ground
- basement</t>
        </r>
      </text>
    </comment>
    <comment ref="K2" authorId="0" shapeId="0" xr:uid="{5527D728-0DA5-4D59-B6D4-C553B3043D55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-Y - has
-N - does not have</t>
        </r>
      </text>
    </comment>
    <comment ref="O2" authorId="0" shapeId="0" xr:uid="{A0909B66-A3EC-4ED4-A0C1-E819A6D7395B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sloped
- flat</t>
        </r>
      </text>
    </comment>
    <comment ref="P2" authorId="0" shapeId="0" xr:uid="{A136AB2B-9862-4945-B5C1-99AD22A9A622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-Y - has
-N - does not have</t>
        </r>
      </text>
    </comment>
    <comment ref="Q2" authorId="0" shapeId="0" xr:uid="{C7749EF6-EFC8-4585-93CE-69CC70838593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individual
- DH</t>
        </r>
      </text>
    </comment>
    <comment ref="R2" authorId="0" shapeId="0" xr:uid="{87DA42E8-223B-4907-9479-9C3664D95D40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- District heating
- Firewood
- Coal
- Pellets
- Natural gas
- LNG
- Woodchips
- Electricity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Petar Tasić</author>
  </authors>
  <commentList>
    <comment ref="G17" authorId="0" shapeId="0" xr:uid="{6ED3F9D9-5BA7-492B-B5D8-01B686AB0258}">
      <text>
        <r>
          <rPr>
            <b/>
            <sz val="9"/>
            <color indexed="81"/>
            <rFont val="Tahoma"/>
            <family val="2"/>
          </rPr>
          <t>Petar Tasić:</t>
        </r>
        <r>
          <rPr>
            <sz val="9"/>
            <color indexed="81"/>
            <rFont val="Tahoma"/>
            <family val="2"/>
          </rPr>
          <t xml:space="preserve">
ρ=455 kg/m3</t>
        </r>
      </text>
    </comment>
  </commentList>
</comments>
</file>

<file path=xl/sharedStrings.xml><?xml version="1.0" encoding="utf-8"?>
<sst xmlns="http://schemas.openxmlformats.org/spreadsheetml/2006/main" count="1368" uniqueCount="269">
  <si>
    <t>Number</t>
  </si>
  <si>
    <t>LOCATION DATA</t>
  </si>
  <si>
    <t>BUILDING GEOMETRY</t>
  </si>
  <si>
    <t>ENERGY NEEDS AND SAVINGS</t>
  </si>
  <si>
    <r>
      <t>CO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EMISSION</t>
    </r>
  </si>
  <si>
    <r>
      <t>SO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EMISSION</t>
    </r>
  </si>
  <si>
    <t>NOx EMISSION</t>
  </si>
  <si>
    <t>Investements</t>
  </si>
  <si>
    <t>U-values, current condition</t>
  </si>
  <si>
    <t>U-values, after insulation</t>
  </si>
  <si>
    <t>MFAB volume
Ve</t>
  </si>
  <si>
    <t>No of storeys</t>
  </si>
  <si>
    <t>Akuk</t>
  </si>
  <si>
    <t>H</t>
  </si>
  <si>
    <t>Volume V</t>
  </si>
  <si>
    <t>City</t>
  </si>
  <si>
    <t>Address</t>
  </si>
  <si>
    <t>Ground area</t>
  </si>
  <si>
    <t>Heated area</t>
  </si>
  <si>
    <t xml:space="preserve">Ground circumference </t>
  </si>
  <si>
    <t>Type of floor construction</t>
  </si>
  <si>
    <t>Total number of storeys</t>
  </si>
  <si>
    <t>Height</t>
  </si>
  <si>
    <t>Area of outer walls</t>
  </si>
  <si>
    <t>Outer walls insulation</t>
  </si>
  <si>
    <t>Total area of windows and doors</t>
  </si>
  <si>
    <r>
      <t xml:space="preserve">Total area of
</t>
    </r>
    <r>
      <rPr>
        <b/>
        <sz val="10"/>
        <color theme="1"/>
        <rFont val="Calibri"/>
        <family val="2"/>
        <scheme val="minor"/>
      </rPr>
      <t>PVC</t>
    </r>
    <r>
      <rPr>
        <sz val="10"/>
        <color theme="1"/>
        <rFont val="Calibri"/>
        <family val="2"/>
        <scheme val="minor"/>
      </rPr>
      <t xml:space="preserve">
windows and doorsa</t>
    </r>
  </si>
  <si>
    <t>Roof/ceiling area</t>
  </si>
  <si>
    <t>Type of roof</t>
  </si>
  <si>
    <t>Roof insulation</t>
  </si>
  <si>
    <t>Heating system</t>
  </si>
  <si>
    <t>Primarly energy source</t>
  </si>
  <si>
    <t>Heat required in current state of building</t>
  </si>
  <si>
    <t>Specific heat required in current condition of building</t>
  </si>
  <si>
    <t>Heat required in after insulation of outer walls</t>
  </si>
  <si>
    <t>Potential saving after insulation of outer walls</t>
  </si>
  <si>
    <t>Heat required in after insulation of roof/ceiling</t>
  </si>
  <si>
    <t>Potential saving after insulation of roof/ceiling</t>
  </si>
  <si>
    <t xml:space="preserve">Heat required in after replacement of windows and doors </t>
  </si>
  <si>
    <t>Potential saving after replacement of widows and doors</t>
  </si>
  <si>
    <t>Heat required in after insulation of floors</t>
  </si>
  <si>
    <t>Potential saving after insulation of floors</t>
  </si>
  <si>
    <t>Potential saving after all architectural  measures</t>
  </si>
  <si>
    <t xml:space="preserve">Heat required after all architectural measures </t>
  </si>
  <si>
    <t>Specific heat required after all architectural measures</t>
  </si>
  <si>
    <t>Total savings by architectural measures</t>
  </si>
  <si>
    <t>Emission in current state of building</t>
  </si>
  <si>
    <t>Reduction after insulation of outer walls</t>
  </si>
  <si>
    <t>Reduction after insulation of roof/ceiling</t>
  </si>
  <si>
    <t>Reduction after replacement of widows and doors</t>
  </si>
  <si>
    <t>Reduction after insulation of floors</t>
  </si>
  <si>
    <t>Reduction after all measures</t>
  </si>
  <si>
    <t>Emission after all measures</t>
  </si>
  <si>
    <t>Wall insulation</t>
  </si>
  <si>
    <t>Roof/ceiling insulation</t>
  </si>
  <si>
    <t>Windows replacement</t>
  </si>
  <si>
    <t>Floor insulation</t>
  </si>
  <si>
    <t>Total investment</t>
  </si>
  <si>
    <t>U-wall</t>
  </si>
  <si>
    <t>U-windows</t>
  </si>
  <si>
    <t>U-floor</t>
  </si>
  <si>
    <t>U-roof</t>
  </si>
  <si>
    <t>Qtr.req</t>
  </si>
  <si>
    <t>Qtr. Ins wall</t>
  </si>
  <si>
    <t>Qtr. Ins roof</t>
  </si>
  <si>
    <t>Qtr. Ins win</t>
  </si>
  <si>
    <t>Qtr. Ins floor</t>
  </si>
  <si>
    <t>Qtr.potr</t>
  </si>
  <si>
    <t>Qtr. Iz zid</t>
  </si>
  <si>
    <t>Qtr. Iz tav</t>
  </si>
  <si>
    <t>Qtr. Iz proz</t>
  </si>
  <si>
    <t>Qtr. Iz pod</t>
  </si>
  <si>
    <r>
      <t>m</t>
    </r>
    <r>
      <rPr>
        <vertAlign val="superscript"/>
        <sz val="10"/>
        <color theme="1"/>
        <rFont val="Calibri"/>
        <family val="2"/>
        <scheme val="minor"/>
      </rPr>
      <t>2</t>
    </r>
  </si>
  <si>
    <t>m</t>
  </si>
  <si>
    <t>kWh/year</t>
  </si>
  <si>
    <r>
      <t>kWh/m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year</t>
    </r>
  </si>
  <si>
    <t>%</t>
  </si>
  <si>
    <t>t/year</t>
  </si>
  <si>
    <t>EUR</t>
  </si>
  <si>
    <r>
      <t>W/m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K</t>
    </r>
  </si>
  <si>
    <r>
      <t>m</t>
    </r>
    <r>
      <rPr>
        <vertAlign val="superscript"/>
        <sz val="10"/>
        <color theme="1"/>
        <rFont val="Calibri"/>
        <family val="2"/>
        <scheme val="minor"/>
      </rPr>
      <t>3</t>
    </r>
  </si>
  <si>
    <t>kWh/god</t>
  </si>
  <si>
    <t>Elektrenai</t>
  </si>
  <si>
    <t>Draugystės gatve 4</t>
  </si>
  <si>
    <t>Basement</t>
  </si>
  <si>
    <t>Y</t>
  </si>
  <si>
    <t>Sloped</t>
  </si>
  <si>
    <t>District heating</t>
  </si>
  <si>
    <t>Natural gas</t>
  </si>
  <si>
    <t>Draugystės gatve 6</t>
  </si>
  <si>
    <t>Ground</t>
  </si>
  <si>
    <t>N</t>
  </si>
  <si>
    <t>Draugystės gatve 8</t>
  </si>
  <si>
    <t>Draugystės gatve 10</t>
  </si>
  <si>
    <t>Draugystės gatve 11</t>
  </si>
  <si>
    <t>Flat</t>
  </si>
  <si>
    <t>Draugystės gatve 12</t>
  </si>
  <si>
    <t>Draugystės gatve 14</t>
  </si>
  <si>
    <t>Draugystės gatve 16</t>
  </si>
  <si>
    <t>Draugystės gatve 17</t>
  </si>
  <si>
    <t>Draugystės gatve 18</t>
  </si>
  <si>
    <t>Draugystės gatve 19</t>
  </si>
  <si>
    <t>Draugystės gatve 21</t>
  </si>
  <si>
    <t>Draugystės gatve 25</t>
  </si>
  <si>
    <t>Draugystės gatve 27</t>
  </si>
  <si>
    <t>Elektrinės gatve 11</t>
  </si>
  <si>
    <t>Elektrinės gatve 13</t>
  </si>
  <si>
    <t>Elektrinės gatve 15</t>
  </si>
  <si>
    <t>Elektrinės gatve 22A</t>
  </si>
  <si>
    <t>Pergalės gatve 1</t>
  </si>
  <si>
    <t>Pergalės gatve 3</t>
  </si>
  <si>
    <t>Pergalės gatve 5</t>
  </si>
  <si>
    <t>Pergalės gatve 7</t>
  </si>
  <si>
    <t>Pergalės gatve 9</t>
  </si>
  <si>
    <t>Pergalės gatve 9b</t>
  </si>
  <si>
    <t>Pergalės gatve 11</t>
  </si>
  <si>
    <t>Pergalės gatve 13</t>
  </si>
  <si>
    <t>Pergalės gatve 15</t>
  </si>
  <si>
    <t>Pergalės gatve 17</t>
  </si>
  <si>
    <t>Pergalės gatve 19</t>
  </si>
  <si>
    <t>Pergalės gatve 21</t>
  </si>
  <si>
    <t>Pergalės gatve 23</t>
  </si>
  <si>
    <t>Pergalės gatve 25</t>
  </si>
  <si>
    <t>Pergalės gatve 27</t>
  </si>
  <si>
    <t>Pergalės gatve 33</t>
  </si>
  <si>
    <t>Pergalės gatve 35</t>
  </si>
  <si>
    <t>Pergalės gatve 37</t>
  </si>
  <si>
    <t>Pergalės gatve 39</t>
  </si>
  <si>
    <t>Pergalės gatve 41</t>
  </si>
  <si>
    <t>Pergalės gatve 43</t>
  </si>
  <si>
    <t>Pergalės gatve 45</t>
  </si>
  <si>
    <t>Pergalės gatve 47</t>
  </si>
  <si>
    <t>Pergalės gatve 49</t>
  </si>
  <si>
    <t>Pergalės gatve 51</t>
  </si>
  <si>
    <t>Pergalės gatve 53</t>
  </si>
  <si>
    <t>Pergalės gatve 55</t>
  </si>
  <si>
    <t>Pergalės gatve 57</t>
  </si>
  <si>
    <t>Rungos gatve 2</t>
  </si>
  <si>
    <t>Rungos gatve 3</t>
  </si>
  <si>
    <t>Rungos gatve 22</t>
  </si>
  <si>
    <t>Saulės gatve 1</t>
  </si>
  <si>
    <t>Saulės gatve 3</t>
  </si>
  <si>
    <t>Saulės gatve 4</t>
  </si>
  <si>
    <t>Saulės gatve 5</t>
  </si>
  <si>
    <t>Saulės gatve 6</t>
  </si>
  <si>
    <t>Saulės gatve 7</t>
  </si>
  <si>
    <t>Saulės gatve 8</t>
  </si>
  <si>
    <t>Saulės gatve 9</t>
  </si>
  <si>
    <t>Saulės gatve 10</t>
  </si>
  <si>
    <t>Saulės gatve 11</t>
  </si>
  <si>
    <t>Saulės gatve 12</t>
  </si>
  <si>
    <t>Saulės gatve 13</t>
  </si>
  <si>
    <t>Saulės gatve 14</t>
  </si>
  <si>
    <t>Saulės gatve 15</t>
  </si>
  <si>
    <t>Saulės gatve 16</t>
  </si>
  <si>
    <t>Saulės gatve 17</t>
  </si>
  <si>
    <t>Saulės gatve 18</t>
  </si>
  <si>
    <t>Saulės gatve 20</t>
  </si>
  <si>
    <t>Saulės gatve 21</t>
  </si>
  <si>
    <t>Saulės gatve 22</t>
  </si>
  <si>
    <t>Saulės gatve 23</t>
  </si>
  <si>
    <t>Saulės gatve 24</t>
  </si>
  <si>
    <t>Saulės gatve 25</t>
  </si>
  <si>
    <t>Saulės gatve 26</t>
  </si>
  <si>
    <t>Saulės gatve 28</t>
  </si>
  <si>
    <t>Sodų gatve 1</t>
  </si>
  <si>
    <t>Sodų gatve 3</t>
  </si>
  <si>
    <t>Sodų gatve 4</t>
  </si>
  <si>
    <t>Sodų gatve 5</t>
  </si>
  <si>
    <t>Sodų gatve 6</t>
  </si>
  <si>
    <t>Sodų gatve 8</t>
  </si>
  <si>
    <t>Sodų gatve 10</t>
  </si>
  <si>
    <t xml:space="preserve">Sodų gatve 11                                    </t>
  </si>
  <si>
    <t>Sodų gatve 12</t>
  </si>
  <si>
    <t>Sodų gatve 13</t>
  </si>
  <si>
    <t>Sodų gatve 14</t>
  </si>
  <si>
    <t>Sodų gatve 15</t>
  </si>
  <si>
    <t>Sodų gatve 16</t>
  </si>
  <si>
    <t>Sodų gatve 17</t>
  </si>
  <si>
    <t>Šviesos gatve 1</t>
  </si>
  <si>
    <t>Šviesos gatve 3</t>
  </si>
  <si>
    <t>Šviesos gatve 4</t>
  </si>
  <si>
    <t>Šviesos gatve 5</t>
  </si>
  <si>
    <t>Šviesos gatve 6</t>
  </si>
  <si>
    <t>Šviesos gatve 7</t>
  </si>
  <si>
    <t xml:space="preserve">Šviesos gatve 8 </t>
  </si>
  <si>
    <t>Šviesos gatve 9</t>
  </si>
  <si>
    <t>Šviesos gatve 10</t>
  </si>
  <si>
    <t>Šviesos gatve 11</t>
  </si>
  <si>
    <t>Šviesos gatve 12</t>
  </si>
  <si>
    <t>Šviesos gatve  14</t>
  </si>
  <si>
    <t>Šviesos gatve 16</t>
  </si>
  <si>
    <t>Šviesos gatve 18</t>
  </si>
  <si>
    <t>Šarkinės gatve 5</t>
  </si>
  <si>
    <t>Šarkinės gatve 13</t>
  </si>
  <si>
    <t>Šarkinės gatve 15</t>
  </si>
  <si>
    <t>Šarkinės gatve 21</t>
  </si>
  <si>
    <t>Šarkinės gatve 23</t>
  </si>
  <si>
    <t>Šarkinės gatve 25</t>
  </si>
  <si>
    <t>Šarkinės gatve 27</t>
  </si>
  <si>
    <t xml:space="preserve">Taikos gatve 1 </t>
  </si>
  <si>
    <t>Taikos gatve 3</t>
  </si>
  <si>
    <t>Taikos gatve 4</t>
  </si>
  <si>
    <t>Taikos gatve 5</t>
  </si>
  <si>
    <t>Taikos gatve 9</t>
  </si>
  <si>
    <t>Taikos gatve 11</t>
  </si>
  <si>
    <t>Trakų gatve 1</t>
  </si>
  <si>
    <t>Trakų gatve 2</t>
  </si>
  <si>
    <t>Trakų gatve 3</t>
  </si>
  <si>
    <t>Trakų gatve 4</t>
  </si>
  <si>
    <t>Trakų gatve 5</t>
  </si>
  <si>
    <t>Trakų gatve 7</t>
  </si>
  <si>
    <t>Trakų gatve 8</t>
  </si>
  <si>
    <t>Trakų gatve 9</t>
  </si>
  <si>
    <t>Trakų gatve 10</t>
  </si>
  <si>
    <t>Trakų gatve 11</t>
  </si>
  <si>
    <t>Trakų gatve 12</t>
  </si>
  <si>
    <t>Trakų gatve 13</t>
  </si>
  <si>
    <t>Trakų gatve 14</t>
  </si>
  <si>
    <t xml:space="preserve">Trakų gatve 15 </t>
  </si>
  <si>
    <t>Trakų gatve 16</t>
  </si>
  <si>
    <t>Trakų gatve 17</t>
  </si>
  <si>
    <t>Trakų gatve 18</t>
  </si>
  <si>
    <t>Trakų gatve 19</t>
  </si>
  <si>
    <t>Trakų gatve 20</t>
  </si>
  <si>
    <t>Trakų gatve 21</t>
  </si>
  <si>
    <t>Trakų gatve 23</t>
  </si>
  <si>
    <t>Trakų gatve 25</t>
  </si>
  <si>
    <t>Trakų gatve 27</t>
  </si>
  <si>
    <t>Trakų gatve 29</t>
  </si>
  <si>
    <t>Trakų gatve 31</t>
  </si>
  <si>
    <t>Trakų gatve 33</t>
  </si>
  <si>
    <t>Trakų gatve 35</t>
  </si>
  <si>
    <t>Trakų gatve 37</t>
  </si>
  <si>
    <t>Unit prices for EE measures</t>
  </si>
  <si>
    <t>Measure</t>
  </si>
  <si>
    <t>Price</t>
  </si>
  <si>
    <t>Unit</t>
  </si>
  <si>
    <t>Outer walls</t>
  </si>
  <si>
    <r>
      <t>EUR/m</t>
    </r>
    <r>
      <rPr>
        <vertAlign val="superscript"/>
        <sz val="11"/>
        <color theme="1"/>
        <rFont val="Calibri"/>
        <family val="2"/>
        <scheme val="minor"/>
      </rPr>
      <t>2</t>
    </r>
  </si>
  <si>
    <t>Replacement of windows</t>
  </si>
  <si>
    <t>Insulation of the unheated basement ceiling</t>
  </si>
  <si>
    <t>Energy prices</t>
  </si>
  <si>
    <t>Energy source</t>
  </si>
  <si>
    <t>Price per kWh</t>
  </si>
  <si>
    <t>Price per unit</t>
  </si>
  <si>
    <t>Lower heating value</t>
  </si>
  <si>
    <t>EUR/kWh</t>
  </si>
  <si>
    <t>-</t>
  </si>
  <si>
    <t>Firewood</t>
  </si>
  <si>
    <t>EUR/m</t>
  </si>
  <si>
    <t>kWh/m</t>
  </si>
  <si>
    <t>Coal</t>
  </si>
  <si>
    <t>EUR/t</t>
  </si>
  <si>
    <t>kWh/t</t>
  </si>
  <si>
    <t>Pellets</t>
  </si>
  <si>
    <t>EUR/Sm3</t>
  </si>
  <si>
    <t>kWh/Sm3</t>
  </si>
  <si>
    <t>LNG</t>
  </si>
  <si>
    <t>EUR/l</t>
  </si>
  <si>
    <t>kWh/l</t>
  </si>
  <si>
    <t>Fuel oil</t>
  </si>
  <si>
    <t>Woodchips</t>
  </si>
  <si>
    <t>kWh/kg</t>
  </si>
  <si>
    <t>Electricity</t>
  </si>
  <si>
    <r>
      <t>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EMISSION</t>
    </r>
  </si>
  <si>
    <t>Emission coefficient</t>
  </si>
  <si>
    <t>Individual</t>
  </si>
  <si>
    <r>
      <t>kgCO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charset val="238"/>
        <scheme val="minor"/>
      </rPr>
      <t>/kWh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</si>
</sst>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K_M_-;\-* #,##0.00\ _K_M_-;_-* &quot;-&quot;??\ _K_M_-;_-@_-"/>
    <numFmt numFmtId="165" formatCode="_-* #,##0.00\ _k_n_-;\-* #,##0.00\ _k_n_-;_-* &quot;-&quot;??\ _k_n_-;_-@_-"/>
    <numFmt numFmtId="166" formatCode="#,##0.00_ ;\-#,##0.00\ "/>
    <numFmt numFmtId="167" formatCode="#,##0_ ;\-#,##0\ "/>
    <numFmt numFmtId="168" formatCode="#,##0.0000"/>
    <numFmt numFmtId="169" formatCode="0.00000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 tint="-0.249977111117893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1F3FF"/>
        <bgColor indexed="64"/>
      </patternFill>
    </fill>
    <fill>
      <patternFill patternType="solid">
        <fgColor rgb="FFABE9FF"/>
        <bgColor indexed="64"/>
      </patternFill>
    </fill>
    <fill>
      <patternFill patternType="solid">
        <fgColor rgb="FF47CFFF"/>
        <bgColor indexed="64"/>
      </patternFill>
    </fill>
    <fill>
      <patternFill patternType="solid">
        <fgColor rgb="FFD9C6E0"/>
        <bgColor indexed="64"/>
      </patternFill>
    </fill>
    <fill>
      <patternFill patternType="solid">
        <fgColor rgb="FFC9AED2"/>
        <bgColor indexed="64"/>
      </patternFill>
    </fill>
    <fill>
      <patternFill patternType="solid">
        <fgColor rgb="FFBC9A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F9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CC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87">
    <xf numFmtId="0" fontId="0" fillId="0" borderId="0" xfId="0"/>
    <xf numFmtId="4" fontId="2" fillId="0" borderId="0" xfId="0" applyNumberFormat="1" applyFont="1" applyAlignment="1">
      <alignment horizontal="center" vertical="center" wrapText="1"/>
    </xf>
    <xf numFmtId="1" fontId="2" fillId="0" borderId="0" xfId="2" applyNumberFormat="1" applyFont="1" applyAlignment="1">
      <alignment horizontal="center" vertical="center"/>
    </xf>
    <xf numFmtId="4" fontId="2" fillId="0" borderId="0" xfId="2" applyNumberFormat="1" applyFont="1" applyAlignment="1">
      <alignment horizontal="center" vertical="center"/>
    </xf>
    <xf numFmtId="4" fontId="2" fillId="0" borderId="0" xfId="2" applyNumberFormat="1" applyFont="1" applyFill="1" applyAlignment="1">
      <alignment horizontal="center" vertical="center"/>
    </xf>
    <xf numFmtId="4" fontId="3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4" fontId="8" fillId="6" borderId="1" xfId="0" applyNumberFormat="1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center" vertical="center" wrapText="1"/>
    </xf>
    <xf numFmtId="4" fontId="8" fillId="9" borderId="1" xfId="0" applyNumberFormat="1" applyFont="1" applyFill="1" applyBorder="1" applyAlignment="1">
      <alignment horizontal="center" vertical="center" wrapText="1"/>
    </xf>
    <xf numFmtId="4" fontId="8" fillId="10" borderId="1" xfId="0" applyNumberFormat="1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horizontal="center" vertical="center" wrapText="1"/>
    </xf>
    <xf numFmtId="4" fontId="8" fillId="14" borderId="1" xfId="0" applyNumberFormat="1" applyFont="1" applyFill="1" applyBorder="1" applyAlignment="1">
      <alignment horizontal="center" vertical="center" wrapText="1"/>
    </xf>
    <xf numFmtId="4" fontId="8" fillId="15" borderId="1" xfId="0" applyNumberFormat="1" applyFont="1" applyFill="1" applyBorder="1" applyAlignment="1">
      <alignment horizontal="center" vertical="center" wrapText="1"/>
    </xf>
    <xf numFmtId="4" fontId="8" fillId="7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/>
    </xf>
    <xf numFmtId="4" fontId="8" fillId="4" borderId="1" xfId="0" applyNumberFormat="1" applyFont="1" applyFill="1" applyBorder="1" applyAlignment="1">
      <alignment horizontal="center" vertical="center"/>
    </xf>
    <xf numFmtId="4" fontId="14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4" fontId="13" fillId="0" borderId="0" xfId="0" applyNumberFormat="1" applyFont="1" applyAlignment="1">
      <alignment horizontal="center" vertical="center" wrapText="1"/>
    </xf>
    <xf numFmtId="4" fontId="8" fillId="13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8" fillId="16" borderId="1" xfId="0" applyNumberFormat="1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vertical="center"/>
    </xf>
    <xf numFmtId="0" fontId="7" fillId="18" borderId="1" xfId="0" applyFont="1" applyFill="1" applyBorder="1" applyAlignment="1">
      <alignment horizontal="center" vertical="center"/>
    </xf>
    <xf numFmtId="0" fontId="0" fillId="18" borderId="1" xfId="0" applyFill="1" applyBorder="1" applyAlignment="1">
      <alignment vertical="center"/>
    </xf>
    <xf numFmtId="4" fontId="0" fillId="18" borderId="1" xfId="0" applyNumberFormat="1" applyFill="1" applyBorder="1" applyAlignment="1">
      <alignment horizontal="right" vertical="center"/>
    </xf>
    <xf numFmtId="0" fontId="7" fillId="20" borderId="2" xfId="0" applyFont="1" applyFill="1" applyBorder="1" applyAlignment="1">
      <alignment vertical="center"/>
    </xf>
    <xf numFmtId="0" fontId="0" fillId="20" borderId="1" xfId="0" applyFill="1" applyBorder="1" applyAlignment="1">
      <alignment vertical="center"/>
    </xf>
    <xf numFmtId="168" fontId="0" fillId="20" borderId="1" xfId="0" applyNumberFormat="1" applyFill="1" applyBorder="1" applyAlignment="1">
      <alignment horizontal="right" vertical="center"/>
    </xf>
    <xf numFmtId="4" fontId="9" fillId="20" borderId="2" xfId="0" applyNumberFormat="1" applyFont="1" applyFill="1" applyBorder="1" applyAlignment="1">
      <alignment horizontal="center" vertical="center"/>
    </xf>
    <xf numFmtId="0" fontId="9" fillId="20" borderId="2" xfId="0" applyFont="1" applyFill="1" applyBorder="1" applyAlignment="1">
      <alignment horizontal="center" vertical="center"/>
    </xf>
    <xf numFmtId="168" fontId="9" fillId="20" borderId="2" xfId="0" applyNumberFormat="1" applyFont="1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0" fillId="21" borderId="1" xfId="0" applyFill="1" applyBorder="1" applyAlignment="1">
      <alignment vertical="center"/>
    </xf>
    <xf numFmtId="169" fontId="0" fillId="21" borderId="1" xfId="0" applyNumberFormat="1" applyFill="1" applyBorder="1" applyAlignment="1">
      <alignment vertical="center"/>
    </xf>
    <xf numFmtId="4" fontId="8" fillId="2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left" vertical="center" wrapText="1"/>
    </xf>
    <xf numFmtId="166" fontId="3" fillId="0" borderId="1" xfId="3" applyNumberFormat="1" applyFont="1" applyFill="1" applyBorder="1" applyAlignment="1">
      <alignment horizontal="right" vertical="center" wrapText="1"/>
    </xf>
    <xf numFmtId="166" fontId="3" fillId="0" borderId="1" xfId="3" applyNumberFormat="1" applyFont="1" applyFill="1" applyBorder="1" applyAlignment="1">
      <alignment horizontal="center" vertical="center" wrapText="1"/>
    </xf>
    <xf numFmtId="167" fontId="3" fillId="0" borderId="1" xfId="3" applyNumberFormat="1" applyFont="1" applyBorder="1" applyAlignment="1">
      <alignment horizontal="center" vertical="center" wrapText="1"/>
    </xf>
    <xf numFmtId="166" fontId="3" fillId="0" borderId="1" xfId="3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2" applyNumberFormat="1" applyFont="1" applyBorder="1" applyAlignment="1">
      <alignment horizontal="right" vertical="center" wrapText="1"/>
    </xf>
    <xf numFmtId="4" fontId="3" fillId="0" borderId="1" xfId="2" applyNumberFormat="1" applyFont="1" applyFill="1" applyBorder="1" applyAlignment="1">
      <alignment horizontal="right" vertical="center" wrapText="1"/>
    </xf>
    <xf numFmtId="4" fontId="3" fillId="0" borderId="1" xfId="2" applyNumberFormat="1" applyFont="1" applyFill="1" applyBorder="1" applyAlignment="1">
      <alignment horizontal="right" vertical="center"/>
    </xf>
    <xf numFmtId="10" fontId="3" fillId="0" borderId="1" xfId="2" applyNumberFormat="1" applyFont="1" applyFill="1" applyBorder="1" applyAlignment="1">
      <alignment horizontal="right" vertical="center" wrapText="1"/>
    </xf>
    <xf numFmtId="0" fontId="18" fillId="0" borderId="0" xfId="0" applyFont="1"/>
    <xf numFmtId="3" fontId="3" fillId="11" borderId="1" xfId="2" applyNumberFormat="1" applyFont="1" applyFill="1" applyBorder="1" applyAlignment="1">
      <alignment horizontal="center" vertical="center"/>
    </xf>
    <xf numFmtId="4" fontId="3" fillId="0" borderId="0" xfId="0" applyNumberFormat="1" applyFont="1" applyAlignment="1">
      <alignment horizontal="center" vertical="center" wrapText="1"/>
    </xf>
    <xf numFmtId="4" fontId="3" fillId="0" borderId="0" xfId="2" applyNumberFormat="1" applyFont="1" applyFill="1" applyBorder="1" applyAlignment="1">
      <alignment horizontal="center" vertical="center"/>
    </xf>
    <xf numFmtId="4" fontId="3" fillId="0" borderId="0" xfId="2" applyNumberFormat="1" applyFont="1" applyAlignment="1">
      <alignment horizontal="center" vertical="center"/>
    </xf>
    <xf numFmtId="4" fontId="8" fillId="0" borderId="4" xfId="0" applyNumberFormat="1" applyFont="1" applyBorder="1" applyAlignment="1">
      <alignment horizontal="center" vertical="center" wrapText="1"/>
    </xf>
    <xf numFmtId="4" fontId="8" fillId="0" borderId="5" xfId="0" applyNumberFormat="1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4" fontId="8" fillId="5" borderId="1" xfId="0" applyNumberFormat="1" applyFont="1" applyFill="1" applyBorder="1" applyAlignment="1">
      <alignment horizontal="center" vertical="center" wrapText="1"/>
    </xf>
    <xf numFmtId="4" fontId="8" fillId="6" borderId="4" xfId="0" applyNumberFormat="1" applyFont="1" applyFill="1" applyBorder="1" applyAlignment="1">
      <alignment horizontal="center" vertical="center" wrapText="1"/>
    </xf>
    <xf numFmtId="4" fontId="8" fillId="6" borderId="2" xfId="0" applyNumberFormat="1" applyFont="1" applyFill="1" applyBorder="1" applyAlignment="1">
      <alignment horizontal="center" vertical="center" wrapText="1"/>
    </xf>
    <xf numFmtId="4" fontId="11" fillId="14" borderId="1" xfId="0" applyNumberFormat="1" applyFont="1" applyFill="1" applyBorder="1" applyAlignment="1">
      <alignment horizontal="center" vertical="center" wrapText="1"/>
    </xf>
    <xf numFmtId="4" fontId="11" fillId="15" borderId="1" xfId="0" applyNumberFormat="1" applyFont="1" applyFill="1" applyBorder="1" applyAlignment="1">
      <alignment horizontal="center" vertical="center" wrapText="1"/>
    </xf>
    <xf numFmtId="4" fontId="11" fillId="7" borderId="1" xfId="0" applyNumberFormat="1" applyFont="1" applyFill="1" applyBorder="1" applyAlignment="1">
      <alignment horizontal="center" vertical="center" wrapText="1"/>
    </xf>
    <xf numFmtId="4" fontId="11" fillId="22" borderId="1" xfId="0" applyNumberFormat="1" applyFont="1" applyFill="1" applyBorder="1" applyAlignment="1">
      <alignment horizontal="center" vertical="center" wrapText="1"/>
    </xf>
    <xf numFmtId="4" fontId="11" fillId="16" borderId="1" xfId="0" applyNumberFormat="1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4" fontId="8" fillId="2" borderId="2" xfId="0" applyNumberFormat="1" applyFont="1" applyFill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4" fontId="8" fillId="8" borderId="1" xfId="0" applyNumberFormat="1" applyFont="1" applyFill="1" applyBorder="1" applyAlignment="1">
      <alignment horizontal="center" vertical="center" wrapText="1"/>
    </xf>
    <xf numFmtId="4" fontId="8" fillId="8" borderId="4" xfId="0" applyNumberFormat="1" applyFont="1" applyFill="1" applyBorder="1" applyAlignment="1">
      <alignment horizontal="center" vertical="center" wrapText="1"/>
    </xf>
    <xf numFmtId="4" fontId="8" fillId="8" borderId="2" xfId="0" applyNumberFormat="1" applyFont="1" applyFill="1" applyBorder="1" applyAlignment="1">
      <alignment horizontal="center" vertical="center" wrapText="1"/>
    </xf>
    <xf numFmtId="1" fontId="8" fillId="12" borderId="1" xfId="0" applyNumberFormat="1" applyFont="1" applyFill="1" applyBorder="1" applyAlignment="1">
      <alignment horizontal="center" vertical="center" wrapText="1"/>
    </xf>
    <xf numFmtId="4" fontId="11" fillId="5" borderId="1" xfId="0" applyNumberFormat="1" applyFont="1" applyFill="1" applyBorder="1" applyAlignment="1">
      <alignment horizontal="center" vertical="center" wrapText="1"/>
    </xf>
    <xf numFmtId="4" fontId="11" fillId="6" borderId="6" xfId="0" applyNumberFormat="1" applyFont="1" applyFill="1" applyBorder="1" applyAlignment="1">
      <alignment horizontal="center" vertical="center" wrapText="1"/>
    </xf>
    <xf numFmtId="4" fontId="11" fillId="6" borderId="7" xfId="0" applyNumberFormat="1" applyFont="1" applyFill="1" applyBorder="1" applyAlignment="1">
      <alignment horizontal="center" vertical="center" wrapText="1"/>
    </xf>
    <xf numFmtId="4" fontId="11" fillId="6" borderId="3" xfId="0" applyNumberFormat="1" applyFont="1" applyFill="1" applyBorder="1" applyAlignment="1">
      <alignment horizontal="center" vertical="center" wrapText="1"/>
    </xf>
    <xf numFmtId="4" fontId="11" fillId="10" borderId="6" xfId="0" applyNumberFormat="1" applyFont="1" applyFill="1" applyBorder="1" applyAlignment="1">
      <alignment horizontal="center" vertical="center" wrapText="1"/>
    </xf>
    <xf numFmtId="4" fontId="11" fillId="10" borderId="7" xfId="0" applyNumberFormat="1" applyFont="1" applyFill="1" applyBorder="1" applyAlignment="1">
      <alignment horizontal="center" vertical="center" wrapText="1"/>
    </xf>
    <xf numFmtId="4" fontId="11" fillId="10" borderId="3" xfId="0" applyNumberFormat="1" applyFont="1" applyFill="1" applyBorder="1" applyAlignment="1">
      <alignment horizontal="center" vertical="center" wrapText="1"/>
    </xf>
    <xf numFmtId="0" fontId="7" fillId="21" borderId="1" xfId="0" applyFont="1" applyFill="1" applyBorder="1" applyAlignment="1">
      <alignment horizontal="center" vertical="center"/>
    </xf>
    <xf numFmtId="0" fontId="0" fillId="21" borderId="6" xfId="0" applyFill="1" applyBorder="1" applyAlignment="1">
      <alignment horizontal="center" vertical="center"/>
    </xf>
    <xf numFmtId="0" fontId="0" fillId="21" borderId="3" xfId="0" applyFill="1" applyBorder="1" applyAlignment="1">
      <alignment horizontal="center" vertical="center"/>
    </xf>
    <xf numFmtId="0" fontId="7" fillId="17" borderId="1" xfId="0" applyFont="1" applyFill="1" applyBorder="1" applyAlignment="1">
      <alignment horizontal="center" vertical="center"/>
    </xf>
    <xf numFmtId="0" fontId="7" fillId="19" borderId="1" xfId="0" applyFont="1" applyFill="1" applyBorder="1" applyAlignment="1">
      <alignment horizontal="center" vertical="center"/>
    </xf>
    <xf numFmtId="0" fontId="7" fillId="20" borderId="6" xfId="0" applyFont="1" applyFill="1" applyBorder="1" applyAlignment="1">
      <alignment horizontal="center" vertical="center"/>
    </xf>
    <xf numFmtId="0" fontId="7" fillId="20" borderId="3" xfId="0" applyFont="1" applyFill="1" applyBorder="1" applyAlignment="1">
      <alignment horizontal="center" vertical="center"/>
    </xf>
  </cellXfs>
  <cellStyles count="4">
    <cellStyle name="Comma" xfId="3" builtinId="3"/>
    <cellStyle name="Comma 2" xfId="1" xr:uid="{00000000-0005-0000-0000-000001000000}"/>
    <cellStyle name="Comma 3" xfId="2" xr:uid="{00000000-0005-0000-0000-000002000000}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83E06-ADF7-44E1-9BBD-0FAD1AB615E5}">
  <sheetPr>
    <tabColor rgb="FF92D050"/>
  </sheetPr>
  <dimension ref="A1:CD146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4" sqref="D4"/>
    </sheetView>
  </sheetViews>
  <sheetFormatPr defaultColWidth="9.1796875" defaultRowHeight="14.5" x14ac:dyDescent="0.35"/>
  <cols>
    <col min="1" max="1" width="11.54296875" style="2" customWidth="1"/>
    <col min="2" max="2" width="19.453125" style="3" bestFit="1" customWidth="1"/>
    <col min="3" max="3" width="32.81640625" style="3" customWidth="1"/>
    <col min="4" max="11" width="12" style="3" customWidth="1"/>
    <col min="12" max="13" width="12" style="4" customWidth="1"/>
    <col min="14" max="16" width="12" style="3" customWidth="1"/>
    <col min="17" max="18" width="14.1796875" style="3" customWidth="1"/>
    <col min="19" max="20" width="15.453125" style="3" customWidth="1"/>
    <col min="21" max="21" width="14.1796875" style="3" customWidth="1"/>
    <col min="22" max="23" width="13.26953125" style="3" customWidth="1"/>
    <col min="24" max="24" width="13.81640625" style="3" customWidth="1"/>
    <col min="25" max="25" width="14.7265625" style="3" customWidth="1"/>
    <col min="26" max="26" width="14" style="3" customWidth="1"/>
    <col min="27" max="27" width="14.54296875" style="3" customWidth="1"/>
    <col min="28" max="29" width="13.7265625" style="3" customWidth="1"/>
    <col min="30" max="32" width="15.1796875" style="3" customWidth="1"/>
    <col min="33" max="33" width="15.54296875" style="3" customWidth="1"/>
    <col min="34" max="39" width="12.81640625" style="1" customWidth="1"/>
    <col min="40" max="40" width="15.54296875" style="3" customWidth="1"/>
    <col min="41" max="46" width="12.81640625" style="1" customWidth="1"/>
    <col min="47" max="47" width="15.54296875" style="3" customWidth="1"/>
    <col min="48" max="53" width="12.81640625" style="1" customWidth="1"/>
    <col min="54" max="57" width="12.81640625" style="3" customWidth="1"/>
    <col min="58" max="58" width="14.26953125" style="3" customWidth="1"/>
    <col min="59" max="66" width="9.26953125" style="3" bestFit="1" customWidth="1"/>
    <col min="67" max="67" width="2.81640625" hidden="1" customWidth="1"/>
    <col min="68" max="70" width="9.26953125" style="4" hidden="1" customWidth="1"/>
    <col min="71" max="72" width="9.26953125" style="3" hidden="1" customWidth="1"/>
    <col min="73" max="82" width="11.453125" style="3" hidden="1" customWidth="1"/>
    <col min="83" max="16384" width="9.1796875" style="3"/>
  </cols>
  <sheetData>
    <row r="1" spans="1:82" s="21" customFormat="1" ht="27.75" customHeight="1" x14ac:dyDescent="0.35">
      <c r="A1" s="72" t="s">
        <v>0</v>
      </c>
      <c r="B1" s="73" t="s">
        <v>1</v>
      </c>
      <c r="C1" s="73"/>
      <c r="D1" s="74" t="s">
        <v>2</v>
      </c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6"/>
      <c r="Q1" s="77" t="s">
        <v>3</v>
      </c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9"/>
      <c r="AG1" s="68" t="s">
        <v>4</v>
      </c>
      <c r="AH1" s="68"/>
      <c r="AI1" s="68"/>
      <c r="AJ1" s="68"/>
      <c r="AK1" s="68"/>
      <c r="AL1" s="68"/>
      <c r="AM1" s="68"/>
      <c r="AN1" s="61" t="s">
        <v>5</v>
      </c>
      <c r="AO1" s="61"/>
      <c r="AP1" s="61"/>
      <c r="AQ1" s="61"/>
      <c r="AR1" s="61"/>
      <c r="AS1" s="61"/>
      <c r="AT1" s="61"/>
      <c r="AU1" s="62" t="s">
        <v>6</v>
      </c>
      <c r="AV1" s="62"/>
      <c r="AW1" s="62"/>
      <c r="AX1" s="62"/>
      <c r="AY1" s="62"/>
      <c r="AZ1" s="62"/>
      <c r="BA1" s="62"/>
      <c r="BB1" s="63" t="s">
        <v>7</v>
      </c>
      <c r="BC1" s="63"/>
      <c r="BD1" s="63"/>
      <c r="BE1" s="63"/>
      <c r="BF1" s="63"/>
      <c r="BG1" s="64" t="s">
        <v>8</v>
      </c>
      <c r="BH1" s="64"/>
      <c r="BI1" s="64"/>
      <c r="BJ1" s="64"/>
      <c r="BK1" s="65" t="s">
        <v>9</v>
      </c>
      <c r="BL1" s="65"/>
      <c r="BM1" s="65"/>
      <c r="BN1" s="65"/>
      <c r="BO1"/>
      <c r="BP1" s="66" t="s">
        <v>10</v>
      </c>
      <c r="BQ1" s="55" t="s">
        <v>11</v>
      </c>
      <c r="BR1" s="55" t="s">
        <v>12</v>
      </c>
      <c r="BS1" s="55" t="s">
        <v>13</v>
      </c>
      <c r="BT1" s="55" t="s">
        <v>14</v>
      </c>
      <c r="BU1" s="19">
        <v>20</v>
      </c>
      <c r="BV1" s="19">
        <v>-20</v>
      </c>
      <c r="BW1" s="19">
        <v>-20</v>
      </c>
      <c r="BX1" s="19">
        <v>3</v>
      </c>
      <c r="BY1" s="20"/>
      <c r="BZ1" s="20"/>
      <c r="CA1" s="20"/>
      <c r="CB1" s="20"/>
      <c r="CC1" s="20"/>
      <c r="CD1" s="20"/>
    </row>
    <row r="2" spans="1:82" s="7" customFormat="1" ht="90" customHeight="1" x14ac:dyDescent="0.35">
      <c r="A2" s="72"/>
      <c r="B2" s="58" t="s">
        <v>15</v>
      </c>
      <c r="C2" s="58" t="s">
        <v>16</v>
      </c>
      <c r="D2" s="8" t="s">
        <v>17</v>
      </c>
      <c r="E2" s="8" t="s">
        <v>18</v>
      </c>
      <c r="F2" s="8" t="s">
        <v>19</v>
      </c>
      <c r="G2" s="59" t="s">
        <v>20</v>
      </c>
      <c r="H2" s="59" t="s">
        <v>21</v>
      </c>
      <c r="I2" s="8" t="s">
        <v>22</v>
      </c>
      <c r="J2" s="8" t="s">
        <v>23</v>
      </c>
      <c r="K2" s="59" t="s">
        <v>24</v>
      </c>
      <c r="L2" s="8" t="s">
        <v>25</v>
      </c>
      <c r="M2" s="8" t="s">
        <v>26</v>
      </c>
      <c r="N2" s="8" t="s">
        <v>27</v>
      </c>
      <c r="O2" s="59" t="s">
        <v>28</v>
      </c>
      <c r="P2" s="59" t="s">
        <v>29</v>
      </c>
      <c r="Q2" s="69" t="s">
        <v>30</v>
      </c>
      <c r="R2" s="70" t="s">
        <v>31</v>
      </c>
      <c r="S2" s="11" t="s">
        <v>32</v>
      </c>
      <c r="T2" s="22" t="s">
        <v>33</v>
      </c>
      <c r="U2" s="9" t="s">
        <v>34</v>
      </c>
      <c r="V2" s="10" t="s">
        <v>35</v>
      </c>
      <c r="W2" s="9" t="s">
        <v>36</v>
      </c>
      <c r="X2" s="10" t="s">
        <v>37</v>
      </c>
      <c r="Y2" s="9" t="s">
        <v>38</v>
      </c>
      <c r="Z2" s="10" t="s">
        <v>39</v>
      </c>
      <c r="AA2" s="9" t="s">
        <v>40</v>
      </c>
      <c r="AB2" s="10" t="s">
        <v>41</v>
      </c>
      <c r="AC2" s="10" t="s">
        <v>42</v>
      </c>
      <c r="AD2" s="11" t="s">
        <v>43</v>
      </c>
      <c r="AE2" s="22" t="s">
        <v>44</v>
      </c>
      <c r="AF2" s="22" t="s">
        <v>45</v>
      </c>
      <c r="AG2" s="12" t="s">
        <v>46</v>
      </c>
      <c r="AH2" s="12" t="s">
        <v>47</v>
      </c>
      <c r="AI2" s="12" t="s">
        <v>48</v>
      </c>
      <c r="AJ2" s="12" t="s">
        <v>49</v>
      </c>
      <c r="AK2" s="12" t="s">
        <v>50</v>
      </c>
      <c r="AL2" s="12" t="s">
        <v>51</v>
      </c>
      <c r="AM2" s="12" t="s">
        <v>52</v>
      </c>
      <c r="AN2" s="13" t="s">
        <v>46</v>
      </c>
      <c r="AO2" s="13" t="s">
        <v>47</v>
      </c>
      <c r="AP2" s="13" t="s">
        <v>48</v>
      </c>
      <c r="AQ2" s="13" t="s">
        <v>49</v>
      </c>
      <c r="AR2" s="13" t="s">
        <v>50</v>
      </c>
      <c r="AS2" s="13" t="s">
        <v>51</v>
      </c>
      <c r="AT2" s="13" t="s">
        <v>52</v>
      </c>
      <c r="AU2" s="14" t="s">
        <v>46</v>
      </c>
      <c r="AV2" s="14" t="s">
        <v>47</v>
      </c>
      <c r="AW2" s="14" t="s">
        <v>48</v>
      </c>
      <c r="AX2" s="14" t="s">
        <v>49</v>
      </c>
      <c r="AY2" s="14" t="s">
        <v>50</v>
      </c>
      <c r="AZ2" s="14" t="s">
        <v>51</v>
      </c>
      <c r="BA2" s="14" t="s">
        <v>52</v>
      </c>
      <c r="BB2" s="8" t="s">
        <v>53</v>
      </c>
      <c r="BC2" s="8" t="s">
        <v>54</v>
      </c>
      <c r="BD2" s="8" t="s">
        <v>55</v>
      </c>
      <c r="BE2" s="8" t="s">
        <v>56</v>
      </c>
      <c r="BF2" s="15" t="s">
        <v>57</v>
      </c>
      <c r="BG2" s="16" t="s">
        <v>58</v>
      </c>
      <c r="BH2" s="16" t="s">
        <v>59</v>
      </c>
      <c r="BI2" s="38" t="s">
        <v>60</v>
      </c>
      <c r="BJ2" s="16" t="s">
        <v>61</v>
      </c>
      <c r="BK2" s="24" t="s">
        <v>58</v>
      </c>
      <c r="BL2" s="24" t="s">
        <v>61</v>
      </c>
      <c r="BM2" s="24" t="s">
        <v>59</v>
      </c>
      <c r="BN2" s="24" t="s">
        <v>60</v>
      </c>
      <c r="BO2"/>
      <c r="BP2" s="67"/>
      <c r="BQ2" s="56"/>
      <c r="BR2" s="57"/>
      <c r="BS2" s="57"/>
      <c r="BT2" s="57"/>
      <c r="BU2" s="17" t="s">
        <v>62</v>
      </c>
      <c r="BV2" s="17" t="s">
        <v>63</v>
      </c>
      <c r="BW2" s="17" t="s">
        <v>64</v>
      </c>
      <c r="BX2" s="17" t="s">
        <v>65</v>
      </c>
      <c r="BY2" s="17" t="s">
        <v>66</v>
      </c>
      <c r="BZ2" s="18" t="s">
        <v>67</v>
      </c>
      <c r="CA2" s="18" t="s">
        <v>68</v>
      </c>
      <c r="CB2" s="18" t="s">
        <v>69</v>
      </c>
      <c r="CC2" s="18" t="s">
        <v>70</v>
      </c>
      <c r="CD2" s="18" t="s">
        <v>71</v>
      </c>
    </row>
    <row r="3" spans="1:82" s="7" customFormat="1" ht="15" customHeight="1" x14ac:dyDescent="0.35">
      <c r="A3" s="72"/>
      <c r="B3" s="58"/>
      <c r="C3" s="58"/>
      <c r="D3" s="8" t="s">
        <v>72</v>
      </c>
      <c r="E3" s="8" t="s">
        <v>72</v>
      </c>
      <c r="F3" s="8" t="s">
        <v>73</v>
      </c>
      <c r="G3" s="60"/>
      <c r="H3" s="60"/>
      <c r="I3" s="8" t="s">
        <v>73</v>
      </c>
      <c r="J3" s="8" t="s">
        <v>72</v>
      </c>
      <c r="K3" s="60"/>
      <c r="L3" s="8" t="s">
        <v>72</v>
      </c>
      <c r="M3" s="8" t="s">
        <v>72</v>
      </c>
      <c r="N3" s="8" t="s">
        <v>72</v>
      </c>
      <c r="O3" s="60"/>
      <c r="P3" s="60"/>
      <c r="Q3" s="69"/>
      <c r="R3" s="71"/>
      <c r="S3" s="11" t="s">
        <v>74</v>
      </c>
      <c r="T3" s="22" t="s">
        <v>75</v>
      </c>
      <c r="U3" s="9" t="s">
        <v>74</v>
      </c>
      <c r="V3" s="10" t="s">
        <v>74</v>
      </c>
      <c r="W3" s="9" t="s">
        <v>74</v>
      </c>
      <c r="X3" s="10" t="s">
        <v>74</v>
      </c>
      <c r="Y3" s="9" t="s">
        <v>74</v>
      </c>
      <c r="Z3" s="10" t="s">
        <v>74</v>
      </c>
      <c r="AA3" s="9" t="s">
        <v>74</v>
      </c>
      <c r="AB3" s="10" t="s">
        <v>74</v>
      </c>
      <c r="AC3" s="10" t="s">
        <v>74</v>
      </c>
      <c r="AD3" s="11" t="s">
        <v>74</v>
      </c>
      <c r="AE3" s="22" t="s">
        <v>75</v>
      </c>
      <c r="AF3" s="22" t="s">
        <v>76</v>
      </c>
      <c r="AG3" s="12" t="s">
        <v>77</v>
      </c>
      <c r="AH3" s="12" t="s">
        <v>77</v>
      </c>
      <c r="AI3" s="12" t="s">
        <v>77</v>
      </c>
      <c r="AJ3" s="12" t="s">
        <v>77</v>
      </c>
      <c r="AK3" s="12" t="s">
        <v>77</v>
      </c>
      <c r="AL3" s="12" t="s">
        <v>77</v>
      </c>
      <c r="AM3" s="12" t="s">
        <v>77</v>
      </c>
      <c r="AN3" s="13" t="s">
        <v>77</v>
      </c>
      <c r="AO3" s="13" t="s">
        <v>77</v>
      </c>
      <c r="AP3" s="13" t="s">
        <v>77</v>
      </c>
      <c r="AQ3" s="13" t="s">
        <v>77</v>
      </c>
      <c r="AR3" s="13" t="s">
        <v>77</v>
      </c>
      <c r="AS3" s="13" t="s">
        <v>77</v>
      </c>
      <c r="AT3" s="13" t="s">
        <v>77</v>
      </c>
      <c r="AU3" s="14" t="s">
        <v>77</v>
      </c>
      <c r="AV3" s="14" t="s">
        <v>77</v>
      </c>
      <c r="AW3" s="14" t="s">
        <v>77</v>
      </c>
      <c r="AX3" s="14" t="s">
        <v>77</v>
      </c>
      <c r="AY3" s="14" t="s">
        <v>77</v>
      </c>
      <c r="AZ3" s="14" t="s">
        <v>77</v>
      </c>
      <c r="BA3" s="14" t="s">
        <v>77</v>
      </c>
      <c r="BB3" s="8" t="s">
        <v>78</v>
      </c>
      <c r="BC3" s="8" t="s">
        <v>78</v>
      </c>
      <c r="BD3" s="8" t="s">
        <v>78</v>
      </c>
      <c r="BE3" s="8" t="s">
        <v>78</v>
      </c>
      <c r="BF3" s="15" t="s">
        <v>78</v>
      </c>
      <c r="BG3" s="16" t="s">
        <v>79</v>
      </c>
      <c r="BH3" s="16" t="s">
        <v>79</v>
      </c>
      <c r="BI3" s="16" t="s">
        <v>79</v>
      </c>
      <c r="BJ3" s="16" t="s">
        <v>79</v>
      </c>
      <c r="BK3" s="24" t="s">
        <v>79</v>
      </c>
      <c r="BL3" s="24" t="s">
        <v>79</v>
      </c>
      <c r="BM3" s="24" t="s">
        <v>79</v>
      </c>
      <c r="BN3" s="24" t="s">
        <v>79</v>
      </c>
      <c r="BO3"/>
      <c r="BP3" s="16" t="s">
        <v>80</v>
      </c>
      <c r="BQ3" s="57"/>
      <c r="BR3" s="6" t="s">
        <v>72</v>
      </c>
      <c r="BS3" s="6" t="s">
        <v>73</v>
      </c>
      <c r="BT3" s="6" t="s">
        <v>80</v>
      </c>
      <c r="BU3" s="17" t="s">
        <v>81</v>
      </c>
      <c r="BV3" s="17" t="s">
        <v>81</v>
      </c>
      <c r="BW3" s="17" t="s">
        <v>81</v>
      </c>
      <c r="BX3" s="17" t="s">
        <v>81</v>
      </c>
      <c r="BY3" s="17" t="s">
        <v>81</v>
      </c>
      <c r="BZ3" s="18" t="s">
        <v>81</v>
      </c>
      <c r="CA3" s="18" t="s">
        <v>81</v>
      </c>
      <c r="CB3" s="18" t="s">
        <v>81</v>
      </c>
      <c r="CC3" s="18" t="s">
        <v>81</v>
      </c>
      <c r="CD3" s="18" t="s">
        <v>81</v>
      </c>
    </row>
    <row r="4" spans="1:82" s="52" customFormat="1" ht="15" customHeight="1" x14ac:dyDescent="0.35">
      <c r="A4" s="39">
        <v>1</v>
      </c>
      <c r="B4" s="40" t="s">
        <v>82</v>
      </c>
      <c r="C4" s="40" t="s">
        <v>83</v>
      </c>
      <c r="D4" s="41">
        <v>720.7</v>
      </c>
      <c r="E4" s="41">
        <f>0.8*D4*H4</f>
        <v>2306.2400000000002</v>
      </c>
      <c r="F4" s="41">
        <v>135.6</v>
      </c>
      <c r="G4" s="42" t="s">
        <v>84</v>
      </c>
      <c r="H4" s="43">
        <v>4</v>
      </c>
      <c r="I4" s="44">
        <v>14.5</v>
      </c>
      <c r="J4" s="41">
        <f>F4*I4-L4</f>
        <v>1671.2999999999997</v>
      </c>
      <c r="K4" s="42" t="s">
        <v>85</v>
      </c>
      <c r="L4" s="44">
        <v>294.89999999999998</v>
      </c>
      <c r="M4" s="44">
        <v>294.89999999999998</v>
      </c>
      <c r="N4" s="41">
        <v>742.32100000000003</v>
      </c>
      <c r="O4" s="45" t="s">
        <v>86</v>
      </c>
      <c r="P4" s="45" t="s">
        <v>85</v>
      </c>
      <c r="Q4" s="45" t="s">
        <v>87</v>
      </c>
      <c r="R4" s="45" t="s">
        <v>88</v>
      </c>
      <c r="S4" s="46">
        <f>BZ4</f>
        <v>113393.66617182802</v>
      </c>
      <c r="T4" s="46">
        <f t="shared" ref="T4:T67" si="0">S4/E4</f>
        <v>49.168198527398715</v>
      </c>
      <c r="U4" s="47">
        <f>CA4</f>
        <v>113393.66617182802</v>
      </c>
      <c r="V4" s="47">
        <f t="shared" ref="V4:V67" si="1">IF(ISBLANK(D4)," ",S4-U4)</f>
        <v>0</v>
      </c>
      <c r="W4" s="47">
        <f>CB4</f>
        <v>110069.61199492267</v>
      </c>
      <c r="X4" s="47">
        <f t="shared" ref="X4:X67" si="2">IF(ISBLANK(D4)," ",S4-W4)</f>
        <v>3324.0541769053525</v>
      </c>
      <c r="Y4" s="48">
        <f>CC4</f>
        <v>113393.66617182802</v>
      </c>
      <c r="Z4" s="47">
        <f t="shared" ref="Z4:Z67" si="3">IF(ISBLANK(D4)," ",S4-Y4)</f>
        <v>0</v>
      </c>
      <c r="AA4" s="48">
        <f>CD4</f>
        <v>106740.81255850192</v>
      </c>
      <c r="AB4" s="47">
        <f t="shared" ref="AB4:AB67" si="4">IF(ISBLANK(D4)," ",S4-AA4)</f>
        <v>6652.8536133261077</v>
      </c>
      <c r="AC4" s="47">
        <f>V4+X4+Z4+AB4</f>
        <v>9976.9077902314602</v>
      </c>
      <c r="AD4" s="47">
        <f>IF(ISBLANK(D4)," ",S4-AC4)</f>
        <v>103416.75838159656</v>
      </c>
      <c r="AE4" s="47">
        <f>(S4-AD4)/E4</f>
        <v>4.3260492360862095</v>
      </c>
      <c r="AF4" s="49">
        <f>1-AD4/S4</f>
        <v>8.7984700795485593E-2</v>
      </c>
      <c r="AG4" s="47">
        <f>IF(ISBLANK($D4),"",S4*_xlfn.XLOOKUP(Q4,DATA!$B$24:$B$25,DATA!$C$24:$C$25,"error",0,1)/1000)</f>
        <v>45.162429362915667</v>
      </c>
      <c r="AH4" s="47">
        <f>IF(ISBLANK($D4),"",V4*_xlfn.XLOOKUP(Q4,DATA!$B$24:$B$25,DATA!$C$24:$C$25,"error",0,1)/1000)</f>
        <v>0</v>
      </c>
      <c r="AI4" s="47">
        <f>IF(ISBLANK($D4),"",X4*_xlfn.XLOOKUP(Q4,DATA!$B$24:$B$25,DATA!$C$24:$C$25,"error",0,1)/1000)</f>
        <v>1.3239042975778639</v>
      </c>
      <c r="AJ4" s="47">
        <f>IF(ISBLANK($D4),"",Z4*_xlfn.XLOOKUP(Q4,DATA!$B$24:$B$25,DATA!$C$24:$C$25,"error",0,1)/1000)</f>
        <v>0</v>
      </c>
      <c r="AK4" s="47">
        <f>IF(ISBLANK($D4),"",AB4*_xlfn.XLOOKUP(Q4,DATA!$B$24:$B$25,DATA!$C$24:$C$25,"error",0,1)/1000)</f>
        <v>2.6496985371155226</v>
      </c>
      <c r="AL4" s="47">
        <f t="shared" ref="AL4:AL67" si="5">SUM(AH4:AK4)</f>
        <v>3.9736028346933865</v>
      </c>
      <c r="AM4" s="47">
        <f t="shared" ref="AM4:AM67" si="6">IF(ISBLANK($D4),"",AG4-AL4)</f>
        <v>41.188826528222279</v>
      </c>
      <c r="AN4" s="47">
        <f>IF(ISBLANK($D4),"",$S4*0.0135790158248428/1000)</f>
        <v>1.5397743873841945</v>
      </c>
      <c r="AO4" s="47">
        <f>IF(ISBLANK($D4),"",$V4*0.0135790158248428/1000)</f>
        <v>0</v>
      </c>
      <c r="AP4" s="47">
        <f>IF(ISBLANK($D4),"",$X4*0.0135790158248428/1000)</f>
        <v>4.5137384270832588E-2</v>
      </c>
      <c r="AQ4" s="47">
        <f>IF(ISBLANK($D4),"",$Z4*0.0135790158248428/1000)</f>
        <v>0</v>
      </c>
      <c r="AR4" s="47">
        <f>IF(ISBLANK($D4),"",$AB4*0.0135790158248428/1000)</f>
        <v>9.033920449571782E-2</v>
      </c>
      <c r="AS4" s="47">
        <f>IF(ISBLANK($D4),"",$AC4*0.0135790158248428/1000)</f>
        <v>0.13547658876655042</v>
      </c>
      <c r="AT4" s="47">
        <f>IF(ISBLANK($D4),"",AN4-AS4)</f>
        <v>1.4042977986176441</v>
      </c>
      <c r="AU4" s="47">
        <f>IF(ISBLANK($D4),"",$S4*0.000738514285714286/1000)</f>
        <v>8.3742842377411766E-2</v>
      </c>
      <c r="AV4" s="47">
        <f>IF(ISBLANK($D4),"",$V4*0.000738514285714286/1000)</f>
        <v>0</v>
      </c>
      <c r="AW4" s="47">
        <f>IF(ISBLANK($D4),"",$X4*0.000738514285714286/1000)</f>
        <v>2.4548614961328453E-3</v>
      </c>
      <c r="AX4" s="47">
        <f>IF(ISBLANK($D4),"",$Z4*0.000738514285714286/1000)</f>
        <v>0</v>
      </c>
      <c r="AY4" s="47">
        <f>IF(ISBLANK($D4),"",$AB4*0.000738514285714286/1000)</f>
        <v>4.9132274342072371E-3</v>
      </c>
      <c r="AZ4" s="47">
        <f>IF(ISBLANK($D4),"",$AC4*0.000738514285714286/1000)</f>
        <v>7.3680889303400828E-3</v>
      </c>
      <c r="BA4" s="47">
        <f>IF(ISBLANK($D4),"",AU4-AZ4)</f>
        <v>7.6374753447071689E-2</v>
      </c>
      <c r="BB4" s="23">
        <f>IF(V4&gt;0,J4*DATA!$C$4,0)</f>
        <v>0</v>
      </c>
      <c r="BC4" s="23">
        <f>IF(X4&gt;0,N4*_xlfn.XLOOKUP(Elektrenai!O4,DATA!$B$5:$B$6,DATA!$C$5:$C$6,"error",0,1),0)</f>
        <v>35631.408000000003</v>
      </c>
      <c r="BD4" s="23" t="str">
        <f>IF(Z4&gt;0,(L4-M4)*DATA!$C$7,"0,00 ")</f>
        <v xml:space="preserve">0,00 </v>
      </c>
      <c r="BE4" s="23">
        <f>IF(G4="basement",D4*DATA!$C$8,IF(G4="ground",0,"error"))</f>
        <v>28828</v>
      </c>
      <c r="BF4" s="23">
        <f>BB4+BC4+BD4+BE4</f>
        <v>64459.408000000003</v>
      </c>
      <c r="BG4" s="23">
        <v>0.25</v>
      </c>
      <c r="BH4" s="23">
        <v>1.1000000000000001</v>
      </c>
      <c r="BI4" s="23">
        <f>IF(G4="ground",0.57,IF(G4="basement",0.85,"error"))</f>
        <v>0.85</v>
      </c>
      <c r="BJ4" s="23">
        <v>0.21</v>
      </c>
      <c r="BK4" s="23">
        <f>IF(K4="N",1/((1/BG4)+0.15/0.038),BG4)</f>
        <v>0.25</v>
      </c>
      <c r="BL4" s="23">
        <f>IF(O4="sloped",1/(1/BJ4+0.15/0.04),IF(O4="flat",1/(1/BJ4+0.15/0.034),"error"))</f>
        <v>0.11748251748251747</v>
      </c>
      <c r="BM4" s="5">
        <v>1.1000000000000001</v>
      </c>
      <c r="BN4" s="5">
        <f>IF(BI4=0.85,1/(1/BI4+0.05/0.038),BI4)</f>
        <v>0.40124223602484466</v>
      </c>
      <c r="BO4" s="50"/>
      <c r="BP4" s="48">
        <f t="shared" ref="BP4:BP67" si="7">D4*BS4</f>
        <v>10450.150000000001</v>
      </c>
      <c r="BQ4" s="51">
        <f t="shared" ref="BQ4:BQ67" si="8">H4</f>
        <v>4</v>
      </c>
      <c r="BR4" s="47">
        <f>0.32*BP4</f>
        <v>3344.0480000000007</v>
      </c>
      <c r="BS4" s="46">
        <f t="shared" ref="BS4:BS67" si="9">I4</f>
        <v>14.5</v>
      </c>
      <c r="BT4" s="46">
        <f>IF(BQ4&lt;=3,0.76*BP4,0.8*BP4)</f>
        <v>8360.1200000000008</v>
      </c>
      <c r="BU4" s="46">
        <f t="shared" ref="BU4:BU67" si="10">(($D4*$BI4*($BU$1-$BX$1)+$J4*$BG4*($BU$1-$BW$1)+$L4*$BH4*($BU$1-$BW$1)+$N4*$BJ4*($BU$1-$BV$1))*1.05+$BT4*(5.95))/1000</f>
        <v>98.397835970000017</v>
      </c>
      <c r="BV4" s="46">
        <f t="shared" ref="BV4:BV67" si="11">(($D4*$BI4*($BU$1-$BX$1)+$J4*$BK4*($BU$1-$BW$1)+$L4*$BH4*($BU$1-$BW$1)+$N4*$BJ4*($BU$1-$BV$1))*1.05+$BT4*(5.95))/1000</f>
        <v>98.397835970000017</v>
      </c>
      <c r="BW4" s="46">
        <f t="shared" ref="BW4:BW67" si="12">(($D4*$BI4*($BU$1-$BX$1)+$J4*$BG4*($BU$1-$BW$1)+$L4*$BH4*($BU$1-$BW$1)+$N4*$BL4*($BU$1-$BV$1))*1.05+$BT4*(5.95))/1000</f>
        <v>95.513373824125878</v>
      </c>
      <c r="BX4" s="46">
        <f t="shared" ref="BX4:BX67" si="13">(($D4*$BI4*($BU$1-$BX$1)+$J4*$BG4*($BU$1-$BW$1)+$L4*$BM4*($BU$1-$BW$1)+$N4*$BJ4*($BU$1-$BV$1))*1.05+$BT4*(5.95))/1000</f>
        <v>98.397835970000017</v>
      </c>
      <c r="BY4" s="46">
        <f t="shared" ref="BY4:BY67" si="14">(($D4*$BN4*($BU$1-$BX$1)+$J4*$BG4*($BU$1-$BW$1)+$L4*$BH4*($BU$1-$BW$1)+$N4*$BJ4*($BU$1-$BV$1))*1.05+$BT4*(5.95))/1000</f>
        <v>92.624793959130429</v>
      </c>
      <c r="BZ4" s="46">
        <f t="shared" ref="BZ4:CD19" si="15">BU4*1152.4</f>
        <v>113393.66617182802</v>
      </c>
      <c r="CA4" s="46">
        <f t="shared" si="15"/>
        <v>113393.66617182802</v>
      </c>
      <c r="CB4" s="46">
        <f t="shared" si="15"/>
        <v>110069.61199492267</v>
      </c>
      <c r="CC4" s="46">
        <f t="shared" si="15"/>
        <v>113393.66617182802</v>
      </c>
      <c r="CD4" s="46">
        <f t="shared" si="15"/>
        <v>106740.81255850192</v>
      </c>
    </row>
    <row r="5" spans="1:82" s="52" customFormat="1" ht="15" customHeight="1" x14ac:dyDescent="0.35">
      <c r="A5" s="39">
        <v>2</v>
      </c>
      <c r="B5" s="40" t="s">
        <v>82</v>
      </c>
      <c r="C5" s="40" t="s">
        <v>89</v>
      </c>
      <c r="D5" s="41">
        <v>874.5</v>
      </c>
      <c r="E5" s="41">
        <f t="shared" ref="E5:E68" si="16">0.8*D5*H5</f>
        <v>2798.4</v>
      </c>
      <c r="F5" s="41">
        <v>139</v>
      </c>
      <c r="G5" s="42" t="s">
        <v>90</v>
      </c>
      <c r="H5" s="43">
        <v>4</v>
      </c>
      <c r="I5" s="44">
        <v>14.5</v>
      </c>
      <c r="J5" s="41">
        <f t="shared" ref="J5:J68" si="17">F5*I5-L5</f>
        <v>1693</v>
      </c>
      <c r="K5" s="42" t="s">
        <v>91</v>
      </c>
      <c r="L5" s="44">
        <v>322.5</v>
      </c>
      <c r="M5" s="44">
        <v>258</v>
      </c>
      <c r="N5" s="41">
        <v>900.73500000000001</v>
      </c>
      <c r="O5" s="45" t="s">
        <v>86</v>
      </c>
      <c r="P5" s="45" t="s">
        <v>91</v>
      </c>
      <c r="Q5" s="45" t="s">
        <v>87</v>
      </c>
      <c r="R5" s="45" t="s">
        <v>88</v>
      </c>
      <c r="S5" s="46">
        <f t="shared" ref="S5:S68" si="18">BZ5</f>
        <v>325297.91320613999</v>
      </c>
      <c r="T5" s="46">
        <f t="shared" si="0"/>
        <v>116.24425143158233</v>
      </c>
      <c r="U5" s="47">
        <f t="shared" ref="U5:U68" si="19">CA5</f>
        <v>221747.73753820159</v>
      </c>
      <c r="V5" s="47">
        <f t="shared" si="1"/>
        <v>103550.1756679384</v>
      </c>
      <c r="W5" s="47">
        <f t="shared" ref="W5:W68" si="20">CB5</f>
        <v>234150.31743381915</v>
      </c>
      <c r="X5" s="47">
        <f t="shared" si="2"/>
        <v>91147.595772320841</v>
      </c>
      <c r="Y5" s="48">
        <f t="shared" ref="Y5:Y68" si="21">CC5</f>
        <v>319834.67290613998</v>
      </c>
      <c r="Z5" s="47">
        <f t="shared" si="3"/>
        <v>5463.2403000000049</v>
      </c>
      <c r="AA5" s="48">
        <f t="shared" ref="AA5:AA68" si="22">CD5</f>
        <v>325297.91320613999</v>
      </c>
      <c r="AB5" s="47">
        <f t="shared" si="4"/>
        <v>0</v>
      </c>
      <c r="AC5" s="47">
        <f t="shared" ref="AC5:AC68" si="23">V5+X5+Z5+AB5</f>
        <v>200161.01174025924</v>
      </c>
      <c r="AD5" s="47">
        <f t="shared" ref="AD5:AD68" si="24">IF(ISBLANK(D5)," ",S5-AC5)</f>
        <v>125136.90146588074</v>
      </c>
      <c r="AE5" s="47">
        <f t="shared" ref="AE5:AE68" si="25">(S5-AD5)/E5</f>
        <v>71.526948163328768</v>
      </c>
      <c r="AF5" s="49">
        <f t="shared" ref="AF5:AF68" si="26">1-AD5/S5</f>
        <v>0.61531600300619815</v>
      </c>
      <c r="AG5" s="47">
        <f>IF(ISBLANK($D5),"",S5*_xlfn.XLOOKUP(Q5,DATA!$B$24:$B$25,DATA!$C$24:$C$25,"error",0,1)/1000)</f>
        <v>129.55965287174143</v>
      </c>
      <c r="AH5" s="47">
        <f>IF(ISBLANK($D5),"",V5*_xlfn.XLOOKUP(Q5,DATA!$B$24:$B$25,DATA!$C$24:$C$25,"error",0,1)/1000)</f>
        <v>41.241963965026507</v>
      </c>
      <c r="AI5" s="47">
        <f>IF(ISBLANK($D5),"",X5*_xlfn.XLOOKUP(Q5,DATA!$B$24:$B$25,DATA!$C$24:$C$25,"error",0,1)/1000)</f>
        <v>36.302264444199942</v>
      </c>
      <c r="AJ5" s="47">
        <f>IF(ISBLANK($D5),"",Z5*_xlfn.XLOOKUP(Q5,DATA!$B$24:$B$25,DATA!$C$24:$C$25,"error",0,1)/1000)</f>
        <v>2.1758993466840022</v>
      </c>
      <c r="AK5" s="47">
        <f>IF(ISBLANK($D5),"",AB5*_xlfn.XLOOKUP(Q5,DATA!$B$24:$B$25,DATA!$C$24:$C$25,"error",0,1)/1000)</f>
        <v>0</v>
      </c>
      <c r="AL5" s="47">
        <f t="shared" si="5"/>
        <v>79.720127755910454</v>
      </c>
      <c r="AM5" s="47">
        <f t="shared" si="6"/>
        <v>49.83952511583098</v>
      </c>
      <c r="AN5" s="47">
        <f t="shared" ref="AN5:AN68" si="27">IF(ISBLANK($D5),"",$S5*0.0135790158248428/1000)</f>
        <v>4.4172255112145145</v>
      </c>
      <c r="AO5" s="47">
        <f t="shared" ref="AO5:AO68" si="28">IF(ISBLANK($D5),"",$V5*0.0135790158248428/1000)</f>
        <v>1.4061094740601872</v>
      </c>
      <c r="AP5" s="47">
        <f t="shared" ref="AP5:AP68" si="29">IF(ISBLANK($D5),"",$X5*0.0135790158248428/1000)</f>
        <v>1.2376946453887194</v>
      </c>
      <c r="AQ5" s="47">
        <f t="shared" ref="AQ5:AQ68" si="30">IF(ISBLANK($D5),"",$Z5*0.0135790158248428/1000)</f>
        <v>7.4185426488618991E-2</v>
      </c>
      <c r="AR5" s="47">
        <f t="shared" ref="AR5:AR68" si="31">IF(ISBLANK($D5),"",$AB5*0.0135790158248428/1000)</f>
        <v>0</v>
      </c>
      <c r="AS5" s="47">
        <f t="shared" ref="AS5:AS68" si="32">IF(ISBLANK($D5),"",$AC5*0.0135790158248428/1000)</f>
        <v>2.7179895459375256</v>
      </c>
      <c r="AT5" s="47">
        <f t="shared" ref="AT5:AT68" si="33">IF(ISBLANK($D5),"",AN5-AS5)</f>
        <v>1.6992359652769888</v>
      </c>
      <c r="AU5" s="47">
        <f t="shared" ref="AU5:AU68" si="34">IF(ISBLANK($D5),"",$S5*0.000738514285714286/1000)</f>
        <v>0.24023715601578027</v>
      </c>
      <c r="AV5" s="47">
        <f t="shared" ref="AV5:AV68" si="35">IF(ISBLANK($D5),"",$V5*0.000738514285714286/1000)</f>
        <v>7.6473284018996363E-2</v>
      </c>
      <c r="AW5" s="47">
        <f t="shared" ref="AW5:AW68" si="36">IF(ISBLANK($D5),"",$X5*0.000738514285714286/1000)</f>
        <v>6.7313801586370001E-2</v>
      </c>
      <c r="AX5" s="47">
        <f t="shared" ref="AX5:AX68" si="37">IF(ISBLANK($D5),"",$Z5*0.000738514285714286/1000)</f>
        <v>4.0346810078400047E-3</v>
      </c>
      <c r="AY5" s="47">
        <f t="shared" ref="AY5:AY68" si="38">IF(ISBLANK($D5),"",$AB5*0.000738514285714286/1000)</f>
        <v>0</v>
      </c>
      <c r="AZ5" s="47">
        <f t="shared" ref="AZ5:AZ68" si="39">IF(ISBLANK($D5),"",$AC5*0.000738514285714286/1000)</f>
        <v>0.14782176661320637</v>
      </c>
      <c r="BA5" s="47">
        <f t="shared" ref="BA5:BA68" si="40">IF(ISBLANK($D5),"",AU5-AZ5)</f>
        <v>9.2415389402573905E-2</v>
      </c>
      <c r="BB5" s="23">
        <f>IF(V5&gt;0,J5*DATA!$C$4,0)</f>
        <v>110045</v>
      </c>
      <c r="BC5" s="23">
        <f>IF(X5&gt;0,N5*_xlfn.XLOOKUP(Elektrenai!O5,DATA!$B$5:$B$6,DATA!$C$5:$C$6,"error",0,1),0)</f>
        <v>43235.28</v>
      </c>
      <c r="BD5" s="23">
        <f>IF(Z5&gt;0,(L5-M5)*DATA!$C$7,"0,00 ")</f>
        <v>9675</v>
      </c>
      <c r="BE5" s="23">
        <f>IF(G5="basement",D5*DATA!$C$8,IF(G5="ground",0,"error"))</f>
        <v>0</v>
      </c>
      <c r="BF5" s="23">
        <f t="shared" ref="BF5:BF68" si="41">BB5+BC5+BD5+BE5</f>
        <v>162955.28</v>
      </c>
      <c r="BG5" s="23">
        <v>1.48</v>
      </c>
      <c r="BH5" s="23">
        <v>1.45</v>
      </c>
      <c r="BI5" s="23">
        <f t="shared" ref="BI5:BI68" si="42">IF(G5="ground",0.57,IF(G5="basement",0.85,"error"))</f>
        <v>0.56999999999999995</v>
      </c>
      <c r="BJ5" s="23">
        <v>2.33</v>
      </c>
      <c r="BK5" s="23">
        <f t="shared" ref="BK5:BK68" si="43">IF(K5="N",1/((1/BG5)+0.15/0.038),BG5)</f>
        <v>0.21630769230769231</v>
      </c>
      <c r="BL5" s="23">
        <f t="shared" ref="BL5:BL68" si="44">IF(O5="sloped",1/(1/BJ5+0.15/0.04),IF(O5="flat",1/(1/BJ5+0.15/0.034),"error"))</f>
        <v>0.23928112965340181</v>
      </c>
      <c r="BM5" s="5">
        <v>1.1000000000000001</v>
      </c>
      <c r="BN5" s="5">
        <f t="shared" ref="BN5:BN68" si="45">IF(BI5=0.85,1/(1/BI5+0.05/0.038),BI5)</f>
        <v>0.56999999999999995</v>
      </c>
      <c r="BO5" s="50"/>
      <c r="BP5" s="48">
        <f t="shared" si="7"/>
        <v>12680.25</v>
      </c>
      <c r="BQ5" s="51">
        <f t="shared" si="8"/>
        <v>4</v>
      </c>
      <c r="BR5" s="47">
        <f t="shared" ref="BR5:BR68" si="46">0.32*BP5</f>
        <v>4057.6800000000003</v>
      </c>
      <c r="BS5" s="46">
        <f t="shared" si="9"/>
        <v>14.5</v>
      </c>
      <c r="BT5" s="46">
        <f t="shared" ref="BT5:BT68" si="47">IF(BQ5&lt;=3,0.76*BP5,0.8*BP5)</f>
        <v>10144.200000000001</v>
      </c>
      <c r="BU5" s="46">
        <f t="shared" si="10"/>
        <v>282.27864734999997</v>
      </c>
      <c r="BV5" s="46">
        <f t="shared" si="11"/>
        <v>192.4225421192308</v>
      </c>
      <c r="BW5" s="46">
        <f t="shared" si="12"/>
        <v>203.18493355937099</v>
      </c>
      <c r="BX5" s="46">
        <f t="shared" si="13"/>
        <v>277.53789734999998</v>
      </c>
      <c r="BY5" s="46">
        <f t="shared" si="14"/>
        <v>282.27864734999997</v>
      </c>
      <c r="BZ5" s="46">
        <f t="shared" si="15"/>
        <v>325297.91320613999</v>
      </c>
      <c r="CA5" s="46">
        <f t="shared" si="15"/>
        <v>221747.73753820159</v>
      </c>
      <c r="CB5" s="46">
        <f t="shared" si="15"/>
        <v>234150.31743381915</v>
      </c>
      <c r="CC5" s="46">
        <f t="shared" si="15"/>
        <v>319834.67290613998</v>
      </c>
      <c r="CD5" s="46">
        <f t="shared" si="15"/>
        <v>325297.91320613999</v>
      </c>
    </row>
    <row r="6" spans="1:82" s="52" customFormat="1" ht="15" customHeight="1" x14ac:dyDescent="0.35">
      <c r="A6" s="39">
        <v>3</v>
      </c>
      <c r="B6" s="40" t="s">
        <v>82</v>
      </c>
      <c r="C6" s="40" t="s">
        <v>92</v>
      </c>
      <c r="D6" s="41">
        <v>474.9</v>
      </c>
      <c r="E6" s="41">
        <f t="shared" si="16"/>
        <v>1519.68</v>
      </c>
      <c r="F6" s="41">
        <v>105.6</v>
      </c>
      <c r="G6" s="42" t="s">
        <v>84</v>
      </c>
      <c r="H6" s="43">
        <v>4</v>
      </c>
      <c r="I6" s="44">
        <v>14.5</v>
      </c>
      <c r="J6" s="41">
        <f t="shared" si="17"/>
        <v>1270.8999999999999</v>
      </c>
      <c r="K6" s="42" t="s">
        <v>85</v>
      </c>
      <c r="L6" s="44">
        <v>260.3</v>
      </c>
      <c r="M6" s="44">
        <v>260.3</v>
      </c>
      <c r="N6" s="41">
        <v>489.14699999999999</v>
      </c>
      <c r="O6" s="45" t="s">
        <v>86</v>
      </c>
      <c r="P6" s="45" t="s">
        <v>85</v>
      </c>
      <c r="Q6" s="45" t="s">
        <v>87</v>
      </c>
      <c r="R6" s="45" t="s">
        <v>88</v>
      </c>
      <c r="S6" s="46">
        <f t="shared" si="18"/>
        <v>80284.947759996008</v>
      </c>
      <c r="T6" s="46">
        <f t="shared" si="0"/>
        <v>52.830166719306696</v>
      </c>
      <c r="U6" s="47">
        <f t="shared" si="19"/>
        <v>80284.947759996008</v>
      </c>
      <c r="V6" s="47">
        <f t="shared" si="1"/>
        <v>0</v>
      </c>
      <c r="W6" s="47">
        <f t="shared" si="20"/>
        <v>78094.586543661397</v>
      </c>
      <c r="X6" s="47">
        <f t="shared" si="2"/>
        <v>2190.3612163346115</v>
      </c>
      <c r="Y6" s="48">
        <f t="shared" si="21"/>
        <v>80284.947759996008</v>
      </c>
      <c r="Z6" s="47">
        <f t="shared" si="3"/>
        <v>0</v>
      </c>
      <c r="AA6" s="48">
        <f t="shared" si="22"/>
        <v>75901.09847323515</v>
      </c>
      <c r="AB6" s="47">
        <f t="shared" si="4"/>
        <v>4383.8492867608584</v>
      </c>
      <c r="AC6" s="47">
        <f t="shared" si="23"/>
        <v>6574.2105030954699</v>
      </c>
      <c r="AD6" s="47">
        <f t="shared" si="24"/>
        <v>73710.737256900538</v>
      </c>
      <c r="AE6" s="47">
        <f t="shared" si="25"/>
        <v>4.3260492360861953</v>
      </c>
      <c r="AF6" s="49">
        <f t="shared" si="26"/>
        <v>8.1885966006335686E-2</v>
      </c>
      <c r="AG6" s="47">
        <f>IF(ISBLANK($D6),"",S6*_xlfn.XLOOKUP(Q6,DATA!$B$24:$B$25,DATA!$C$24:$C$25,"error",0,1)/1000)</f>
        <v>31.975888993851211</v>
      </c>
      <c r="AH6" s="47">
        <f>IF(ISBLANK($D6),"",V6*_xlfn.XLOOKUP(Q6,DATA!$B$24:$B$25,DATA!$C$24:$C$25,"error",0,1)/1000)</f>
        <v>0</v>
      </c>
      <c r="AI6" s="47">
        <f>IF(ISBLANK($D6),"",X6*_xlfn.XLOOKUP(Q6,DATA!$B$24:$B$25,DATA!$C$24:$C$25,"error",0,1)/1000)</f>
        <v>0.87237706524174918</v>
      </c>
      <c r="AJ6" s="47">
        <f>IF(ISBLANK($D6),"",Z6*_xlfn.XLOOKUP(Q6,DATA!$B$24:$B$25,DATA!$C$24:$C$25,"error",0,1)/1000)</f>
        <v>0</v>
      </c>
      <c r="AK6" s="47">
        <f>IF(ISBLANK($D6),"",AB6*_xlfn.XLOOKUP(Q6,DATA!$B$24:$B$25,DATA!$C$24:$C$25,"error",0,1)/1000)</f>
        <v>1.7459994939311148</v>
      </c>
      <c r="AL6" s="47">
        <f t="shared" si="5"/>
        <v>2.618376559172864</v>
      </c>
      <c r="AM6" s="47">
        <f t="shared" si="6"/>
        <v>29.357512434678348</v>
      </c>
      <c r="AN6" s="47">
        <f t="shared" si="27"/>
        <v>1.0901905761296633</v>
      </c>
      <c r="AO6" s="47">
        <f t="shared" si="28"/>
        <v>0</v>
      </c>
      <c r="AP6" s="47">
        <f t="shared" si="29"/>
        <v>2.9742949618729614E-2</v>
      </c>
      <c r="AQ6" s="47">
        <f t="shared" si="30"/>
        <v>0</v>
      </c>
      <c r="AR6" s="47">
        <f t="shared" si="31"/>
        <v>5.9528358838651513E-2</v>
      </c>
      <c r="AS6" s="47">
        <f t="shared" si="32"/>
        <v>8.9271308457381127E-2</v>
      </c>
      <c r="AT6" s="47">
        <f t="shared" si="33"/>
        <v>1.0009192676722822</v>
      </c>
      <c r="AU6" s="47">
        <f t="shared" si="34"/>
        <v>5.9291580848582222E-2</v>
      </c>
      <c r="AV6" s="47">
        <f t="shared" si="35"/>
        <v>0</v>
      </c>
      <c r="AW6" s="47">
        <f t="shared" si="36"/>
        <v>1.6176130491376303E-3</v>
      </c>
      <c r="AX6" s="47">
        <f t="shared" si="37"/>
        <v>0</v>
      </c>
      <c r="AY6" s="47">
        <f t="shared" si="38"/>
        <v>3.2375353246912775E-3</v>
      </c>
      <c r="AZ6" s="47">
        <f t="shared" si="39"/>
        <v>4.855148373828908E-3</v>
      </c>
      <c r="BA6" s="47">
        <f t="shared" si="40"/>
        <v>5.4436432474753313E-2</v>
      </c>
      <c r="BB6" s="23">
        <f>IF(V6&gt;0,J6*DATA!$C$4,0)</f>
        <v>0</v>
      </c>
      <c r="BC6" s="23">
        <f>IF(X6&gt;0,N6*_xlfn.XLOOKUP(Elektrenai!O6,DATA!$B$5:$B$6,DATA!$C$5:$C$6,"error",0,1),0)</f>
        <v>23479.056</v>
      </c>
      <c r="BD6" s="23" t="str">
        <f>IF(Z6&gt;0,(L6-M6)*DATA!$C$7,"0,00 ")</f>
        <v xml:space="preserve">0,00 </v>
      </c>
      <c r="BE6" s="23">
        <f>IF(G6="basement",D6*DATA!$C$8,IF(G6="ground",0,"error"))</f>
        <v>18996</v>
      </c>
      <c r="BF6" s="23">
        <f t="shared" si="41"/>
        <v>42475.055999999997</v>
      </c>
      <c r="BG6" s="23">
        <v>0.25</v>
      </c>
      <c r="BH6" s="23">
        <v>1.1000000000000001</v>
      </c>
      <c r="BI6" s="23">
        <f t="shared" si="42"/>
        <v>0.85</v>
      </c>
      <c r="BJ6" s="23">
        <v>0.21</v>
      </c>
      <c r="BK6" s="23">
        <f t="shared" si="43"/>
        <v>0.25</v>
      </c>
      <c r="BL6" s="23">
        <f t="shared" si="44"/>
        <v>0.11748251748251747</v>
      </c>
      <c r="BM6" s="5">
        <v>1.1000000000000001</v>
      </c>
      <c r="BN6" s="5">
        <f t="shared" si="45"/>
        <v>0.40124223602484466</v>
      </c>
      <c r="BO6" s="50"/>
      <c r="BP6" s="48">
        <f t="shared" si="7"/>
        <v>6886.0499999999993</v>
      </c>
      <c r="BQ6" s="51">
        <f t="shared" si="8"/>
        <v>4</v>
      </c>
      <c r="BR6" s="47">
        <f t="shared" si="46"/>
        <v>2203.5359999999996</v>
      </c>
      <c r="BS6" s="46">
        <f t="shared" si="9"/>
        <v>14.5</v>
      </c>
      <c r="BT6" s="46">
        <f t="shared" si="47"/>
        <v>5508.84</v>
      </c>
      <c r="BU6" s="46">
        <f t="shared" si="10"/>
        <v>69.667604789999999</v>
      </c>
      <c r="BV6" s="46">
        <f t="shared" si="11"/>
        <v>69.667604789999999</v>
      </c>
      <c r="BW6" s="46">
        <f t="shared" si="12"/>
        <v>67.76690953111887</v>
      </c>
      <c r="BX6" s="46">
        <f t="shared" si="13"/>
        <v>69.667604789999999</v>
      </c>
      <c r="BY6" s="46">
        <f t="shared" si="14"/>
        <v>65.863500931304358</v>
      </c>
      <c r="BZ6" s="46">
        <f t="shared" si="15"/>
        <v>80284.947759996008</v>
      </c>
      <c r="CA6" s="46">
        <f t="shared" si="15"/>
        <v>80284.947759996008</v>
      </c>
      <c r="CB6" s="46">
        <f t="shared" si="15"/>
        <v>78094.586543661397</v>
      </c>
      <c r="CC6" s="46">
        <f t="shared" si="15"/>
        <v>80284.947759996008</v>
      </c>
      <c r="CD6" s="46">
        <f t="shared" si="15"/>
        <v>75901.09847323515</v>
      </c>
    </row>
    <row r="7" spans="1:82" s="52" customFormat="1" ht="15" customHeight="1" x14ac:dyDescent="0.35">
      <c r="A7" s="39">
        <v>4</v>
      </c>
      <c r="B7" s="40" t="s">
        <v>82</v>
      </c>
      <c r="C7" s="40" t="s">
        <v>93</v>
      </c>
      <c r="D7" s="41">
        <v>471.2</v>
      </c>
      <c r="E7" s="41">
        <f t="shared" si="16"/>
        <v>1507.8400000000001</v>
      </c>
      <c r="F7" s="41">
        <v>100.4</v>
      </c>
      <c r="G7" s="42" t="s">
        <v>84</v>
      </c>
      <c r="H7" s="43">
        <v>4</v>
      </c>
      <c r="I7" s="44">
        <v>14.5</v>
      </c>
      <c r="J7" s="41">
        <f t="shared" si="17"/>
        <v>1193.7000000000003</v>
      </c>
      <c r="K7" s="42" t="s">
        <v>85</v>
      </c>
      <c r="L7" s="44">
        <v>262.10000000000002</v>
      </c>
      <c r="M7" s="44">
        <v>262.10000000000002</v>
      </c>
      <c r="N7" s="41">
        <v>485.33600000000001</v>
      </c>
      <c r="O7" s="45" t="s">
        <v>86</v>
      </c>
      <c r="P7" s="45" t="s">
        <v>85</v>
      </c>
      <c r="Q7" s="45" t="s">
        <v>87</v>
      </c>
      <c r="R7" s="45" t="s">
        <v>88</v>
      </c>
      <c r="S7" s="46">
        <f t="shared" si="18"/>
        <v>79048.923542848002</v>
      </c>
      <c r="T7" s="46">
        <f t="shared" si="0"/>
        <v>52.425272935356531</v>
      </c>
      <c r="U7" s="47">
        <f t="shared" si="19"/>
        <v>79048.923542848002</v>
      </c>
      <c r="V7" s="47">
        <f t="shared" si="1"/>
        <v>0</v>
      </c>
      <c r="W7" s="47">
        <f t="shared" si="20"/>
        <v>76875.627680273014</v>
      </c>
      <c r="X7" s="47">
        <f t="shared" si="2"/>
        <v>2173.2958625749889</v>
      </c>
      <c r="Y7" s="48">
        <f t="shared" si="21"/>
        <v>79048.923542848002</v>
      </c>
      <c r="Z7" s="47">
        <f t="shared" si="3"/>
        <v>0</v>
      </c>
      <c r="AA7" s="48">
        <f t="shared" si="22"/>
        <v>74699.229325282795</v>
      </c>
      <c r="AB7" s="47">
        <f t="shared" si="4"/>
        <v>4349.6942175652075</v>
      </c>
      <c r="AC7" s="47">
        <f t="shared" si="23"/>
        <v>6522.9900801401964</v>
      </c>
      <c r="AD7" s="47">
        <f t="shared" si="24"/>
        <v>72525.933462707806</v>
      </c>
      <c r="AE7" s="47">
        <f t="shared" si="25"/>
        <v>4.3260492360861864</v>
      </c>
      <c r="AF7" s="49">
        <f t="shared" si="26"/>
        <v>8.2518392253683848E-2</v>
      </c>
      <c r="AG7" s="47">
        <f>IF(ISBLANK($D7),"",S7*_xlfn.XLOOKUP(Q7,DATA!$B$24:$B$25,DATA!$C$24:$C$25,"error",0,1)/1000)</f>
        <v>31.483605268645505</v>
      </c>
      <c r="AH7" s="47">
        <f>IF(ISBLANK($D7),"",V7*_xlfn.XLOOKUP(Q7,DATA!$B$24:$B$25,DATA!$C$24:$C$25,"error",0,1)/1000)</f>
        <v>0</v>
      </c>
      <c r="AI7" s="47">
        <f>IF(ISBLANK($D7),"",X7*_xlfn.XLOOKUP(Q7,DATA!$B$24:$B$25,DATA!$C$24:$C$25,"error",0,1)/1000)</f>
        <v>0.86558027614636657</v>
      </c>
      <c r="AJ7" s="47">
        <f>IF(ISBLANK($D7),"",Z7*_xlfn.XLOOKUP(Q7,DATA!$B$24:$B$25,DATA!$C$24:$C$25,"error",0,1)/1000)</f>
        <v>0</v>
      </c>
      <c r="AK7" s="47">
        <f>IF(ISBLANK($D7),"",AB7*_xlfn.XLOOKUP(Q7,DATA!$B$24:$B$25,DATA!$C$24:$C$25,"error",0,1)/1000)</f>
        <v>1.7323962129718709</v>
      </c>
      <c r="AL7" s="47">
        <f t="shared" si="5"/>
        <v>2.5979764891182375</v>
      </c>
      <c r="AM7" s="47">
        <f t="shared" si="6"/>
        <v>28.885628779527266</v>
      </c>
      <c r="AN7" s="47">
        <f t="shared" si="27"/>
        <v>1.0734065837251217</v>
      </c>
      <c r="AO7" s="47">
        <f t="shared" si="28"/>
        <v>0</v>
      </c>
      <c r="AP7" s="47">
        <f t="shared" si="29"/>
        <v>2.9511218909971156E-2</v>
      </c>
      <c r="AQ7" s="47">
        <f t="shared" si="30"/>
        <v>0</v>
      </c>
      <c r="AR7" s="47">
        <f t="shared" si="31"/>
        <v>5.9064566613545172E-2</v>
      </c>
      <c r="AS7" s="47">
        <f t="shared" si="32"/>
        <v>8.8575785523516332E-2</v>
      </c>
      <c r="AT7" s="47">
        <f t="shared" si="33"/>
        <v>0.98483079820160535</v>
      </c>
      <c r="AU7" s="47">
        <f t="shared" si="34"/>
        <v>5.8378759306729595E-2</v>
      </c>
      <c r="AV7" s="47">
        <f t="shared" si="35"/>
        <v>0</v>
      </c>
      <c r="AW7" s="47">
        <f t="shared" si="36"/>
        <v>1.605010041595381E-3</v>
      </c>
      <c r="AX7" s="47">
        <f t="shared" si="37"/>
        <v>0</v>
      </c>
      <c r="AY7" s="47">
        <f t="shared" si="38"/>
        <v>3.2123113181607293E-3</v>
      </c>
      <c r="AZ7" s="47">
        <f t="shared" si="39"/>
        <v>4.8173213597561097E-3</v>
      </c>
      <c r="BA7" s="47">
        <f t="shared" si="40"/>
        <v>5.3561437946973489E-2</v>
      </c>
      <c r="BB7" s="23">
        <f>IF(V7&gt;0,J7*DATA!$C$4,0)</f>
        <v>0</v>
      </c>
      <c r="BC7" s="23">
        <f>IF(X7&gt;0,N7*_xlfn.XLOOKUP(Elektrenai!O7,DATA!$B$5:$B$6,DATA!$C$5:$C$6,"error",0,1),0)</f>
        <v>23296.128000000001</v>
      </c>
      <c r="BD7" s="23" t="str">
        <f>IF(Z7&gt;0,(L7-M7)*DATA!$C$7,"0,00 ")</f>
        <v xml:space="preserve">0,00 </v>
      </c>
      <c r="BE7" s="23">
        <f>IF(G7="basement",D7*DATA!$C$8,IF(G7="ground",0,"error"))</f>
        <v>18848</v>
      </c>
      <c r="BF7" s="23">
        <f t="shared" si="41"/>
        <v>42144.127999999997</v>
      </c>
      <c r="BG7" s="23">
        <v>0.25</v>
      </c>
      <c r="BH7" s="23">
        <v>1.1000000000000001</v>
      </c>
      <c r="BI7" s="23">
        <f t="shared" si="42"/>
        <v>0.85</v>
      </c>
      <c r="BJ7" s="23">
        <v>0.21</v>
      </c>
      <c r="BK7" s="23">
        <f t="shared" si="43"/>
        <v>0.25</v>
      </c>
      <c r="BL7" s="23">
        <f t="shared" si="44"/>
        <v>0.11748251748251747</v>
      </c>
      <c r="BM7" s="5">
        <v>1.1000000000000001</v>
      </c>
      <c r="BN7" s="5">
        <f t="shared" si="45"/>
        <v>0.40124223602484466</v>
      </c>
      <c r="BO7" s="50"/>
      <c r="BP7" s="48">
        <f t="shared" si="7"/>
        <v>6832.4</v>
      </c>
      <c r="BQ7" s="51">
        <f t="shared" si="8"/>
        <v>4</v>
      </c>
      <c r="BR7" s="47">
        <f t="shared" si="46"/>
        <v>2186.3679999999999</v>
      </c>
      <c r="BS7" s="46">
        <f t="shared" si="9"/>
        <v>14.5</v>
      </c>
      <c r="BT7" s="46">
        <f t="shared" si="47"/>
        <v>5465.92</v>
      </c>
      <c r="BU7" s="46">
        <f t="shared" si="10"/>
        <v>68.59503952</v>
      </c>
      <c r="BV7" s="46">
        <f t="shared" si="11"/>
        <v>68.59503952</v>
      </c>
      <c r="BW7" s="46">
        <f t="shared" si="12"/>
        <v>66.709152794405597</v>
      </c>
      <c r="BX7" s="46">
        <f t="shared" si="13"/>
        <v>68.59503952</v>
      </c>
      <c r="BY7" s="46">
        <f t="shared" si="14"/>
        <v>64.820573867826099</v>
      </c>
      <c r="BZ7" s="46">
        <f t="shared" si="15"/>
        <v>79048.923542848002</v>
      </c>
      <c r="CA7" s="46">
        <f t="shared" si="15"/>
        <v>79048.923542848002</v>
      </c>
      <c r="CB7" s="46">
        <f t="shared" si="15"/>
        <v>76875.627680273014</v>
      </c>
      <c r="CC7" s="46">
        <f t="shared" si="15"/>
        <v>79048.923542848002</v>
      </c>
      <c r="CD7" s="46">
        <f t="shared" si="15"/>
        <v>74699.229325282795</v>
      </c>
    </row>
    <row r="8" spans="1:82" s="52" customFormat="1" ht="15" customHeight="1" x14ac:dyDescent="0.35">
      <c r="A8" s="39">
        <v>5</v>
      </c>
      <c r="B8" s="40" t="s">
        <v>82</v>
      </c>
      <c r="C8" s="40" t="s">
        <v>94</v>
      </c>
      <c r="D8" s="41">
        <v>361.2</v>
      </c>
      <c r="E8" s="41">
        <f t="shared" si="16"/>
        <v>2600.64</v>
      </c>
      <c r="F8" s="41">
        <v>77.599999999999994</v>
      </c>
      <c r="G8" s="42" t="s">
        <v>84</v>
      </c>
      <c r="H8" s="43">
        <v>9</v>
      </c>
      <c r="I8" s="44">
        <v>29.2</v>
      </c>
      <c r="J8" s="41">
        <f t="shared" si="17"/>
        <v>1761.1199999999997</v>
      </c>
      <c r="K8" s="42" t="s">
        <v>85</v>
      </c>
      <c r="L8" s="44">
        <v>504.8</v>
      </c>
      <c r="M8" s="44">
        <v>504.8</v>
      </c>
      <c r="N8" s="41">
        <v>361.2</v>
      </c>
      <c r="O8" s="45" t="s">
        <v>95</v>
      </c>
      <c r="P8" s="45" t="s">
        <v>85</v>
      </c>
      <c r="Q8" s="45" t="s">
        <v>87</v>
      </c>
      <c r="R8" s="45" t="s">
        <v>88</v>
      </c>
      <c r="S8" s="46">
        <f t="shared" si="18"/>
        <v>116027.69006136003</v>
      </c>
      <c r="T8" s="46">
        <f t="shared" si="0"/>
        <v>44.615052472222239</v>
      </c>
      <c r="U8" s="47">
        <f t="shared" si="19"/>
        <v>116027.69006136003</v>
      </c>
      <c r="V8" s="47">
        <f t="shared" si="1"/>
        <v>0</v>
      </c>
      <c r="W8" s="47">
        <f t="shared" si="20"/>
        <v>114262.1042495982</v>
      </c>
      <c r="X8" s="47">
        <f t="shared" si="2"/>
        <v>1765.5858117618336</v>
      </c>
      <c r="Y8" s="48">
        <f t="shared" si="21"/>
        <v>116027.69006136003</v>
      </c>
      <c r="Z8" s="47">
        <f t="shared" si="3"/>
        <v>0</v>
      </c>
      <c r="AA8" s="48">
        <f t="shared" si="22"/>
        <v>112693.41681988175</v>
      </c>
      <c r="AB8" s="47">
        <f t="shared" si="4"/>
        <v>3334.2732414782804</v>
      </c>
      <c r="AC8" s="47">
        <f t="shared" si="23"/>
        <v>5099.859053240114</v>
      </c>
      <c r="AD8" s="47">
        <f t="shared" si="24"/>
        <v>110927.83100811992</v>
      </c>
      <c r="AE8" s="47">
        <f t="shared" si="25"/>
        <v>1.961001543174032</v>
      </c>
      <c r="AF8" s="49">
        <f t="shared" si="26"/>
        <v>4.395381008225796E-2</v>
      </c>
      <c r="AG8" s="47">
        <f>IF(ISBLANK($D8),"",S8*_xlfn.XLOOKUP(Q8,DATA!$B$24:$B$25,DATA!$C$24:$C$25,"error",0,1)/1000)</f>
        <v>46.211508397638475</v>
      </c>
      <c r="AH8" s="47">
        <f>IF(ISBLANK($D8),"",V8*_xlfn.XLOOKUP(Q8,DATA!$B$24:$B$25,DATA!$C$24:$C$25,"error",0,1)/1000)</f>
        <v>0</v>
      </c>
      <c r="AI8" s="47">
        <f>IF(ISBLANK($D8),"",X8*_xlfn.XLOOKUP(Q8,DATA!$B$24:$B$25,DATA!$C$24:$C$25,"error",0,1)/1000)</f>
        <v>0.70319751710850309</v>
      </c>
      <c r="AJ8" s="47">
        <f>IF(ISBLANK($D8),"",Z8*_xlfn.XLOOKUP(Q8,DATA!$B$24:$B$25,DATA!$C$24:$C$25,"error",0,1)/1000)</f>
        <v>0</v>
      </c>
      <c r="AK8" s="47">
        <f>IF(ISBLANK($D8),"",AB8*_xlfn.XLOOKUP(Q8,DATA!$B$24:$B$25,DATA!$C$24:$C$25,"error",0,1)/1000)</f>
        <v>1.3279743466159695</v>
      </c>
      <c r="AL8" s="47">
        <f t="shared" si="5"/>
        <v>2.0311718637244724</v>
      </c>
      <c r="AM8" s="47">
        <f t="shared" si="6"/>
        <v>44.180336533914002</v>
      </c>
      <c r="AN8" s="47">
        <f t="shared" si="27"/>
        <v>1.5755418394631635</v>
      </c>
      <c r="AO8" s="47">
        <f t="shared" si="28"/>
        <v>0</v>
      </c>
      <c r="AP8" s="47">
        <f t="shared" si="29"/>
        <v>2.3974917678031858E-2</v>
      </c>
      <c r="AQ8" s="47">
        <f t="shared" si="30"/>
        <v>0</v>
      </c>
      <c r="AR8" s="47">
        <f t="shared" si="31"/>
        <v>4.5276149110383461E-2</v>
      </c>
      <c r="AS8" s="47">
        <f t="shared" si="32"/>
        <v>6.9251066788415333E-2</v>
      </c>
      <c r="AT8" s="47">
        <f t="shared" si="33"/>
        <v>1.5062907726747481</v>
      </c>
      <c r="AU8" s="47">
        <f t="shared" si="34"/>
        <v>8.5688106648743864E-2</v>
      </c>
      <c r="AV8" s="47">
        <f t="shared" si="35"/>
        <v>0</v>
      </c>
      <c r="AW8" s="47">
        <f t="shared" si="36"/>
        <v>1.3039103446405684E-3</v>
      </c>
      <c r="AX8" s="47">
        <f t="shared" si="37"/>
        <v>0</v>
      </c>
      <c r="AY8" s="47">
        <f t="shared" si="38"/>
        <v>2.4624084213065891E-3</v>
      </c>
      <c r="AZ8" s="47">
        <f t="shared" si="39"/>
        <v>3.766318765947158E-3</v>
      </c>
      <c r="BA8" s="47">
        <f t="shared" si="40"/>
        <v>8.1921787882796707E-2</v>
      </c>
      <c r="BB8" s="23">
        <f>IF(V8&gt;0,J8*DATA!$C$4,0)</f>
        <v>0</v>
      </c>
      <c r="BC8" s="23">
        <f>IF(X8&gt;0,N8*_xlfn.XLOOKUP(Elektrenai!O8,DATA!$B$5:$B$6,DATA!$C$5:$C$6,"error",0,1),0)</f>
        <v>30702</v>
      </c>
      <c r="BD8" s="23" t="str">
        <f>IF(Z8&gt;0,(L8-M8)*DATA!$C$7,"0,00 ")</f>
        <v xml:space="preserve">0,00 </v>
      </c>
      <c r="BE8" s="23">
        <f>IF(G8="basement",D8*DATA!$C$8,IF(G8="ground",0,"error"))</f>
        <v>14448</v>
      </c>
      <c r="BF8" s="23">
        <f t="shared" si="41"/>
        <v>45150</v>
      </c>
      <c r="BG8" s="23">
        <v>0.25</v>
      </c>
      <c r="BH8" s="23">
        <v>1.1000000000000001</v>
      </c>
      <c r="BI8" s="23">
        <f t="shared" si="42"/>
        <v>0.85</v>
      </c>
      <c r="BJ8" s="23">
        <v>0.21</v>
      </c>
      <c r="BK8" s="23">
        <f t="shared" si="43"/>
        <v>0.25</v>
      </c>
      <c r="BL8" s="23">
        <f t="shared" si="44"/>
        <v>0.10900763358778627</v>
      </c>
      <c r="BM8" s="5">
        <v>1.1000000000000001</v>
      </c>
      <c r="BN8" s="5">
        <f t="shared" si="45"/>
        <v>0.40124223602484466</v>
      </c>
      <c r="BO8" s="50"/>
      <c r="BP8" s="48">
        <f t="shared" si="7"/>
        <v>10547.039999999999</v>
      </c>
      <c r="BQ8" s="51">
        <f t="shared" si="8"/>
        <v>9</v>
      </c>
      <c r="BR8" s="47">
        <f t="shared" si="46"/>
        <v>3375.0527999999999</v>
      </c>
      <c r="BS8" s="46">
        <f t="shared" si="9"/>
        <v>29.2</v>
      </c>
      <c r="BT8" s="46">
        <f t="shared" si="47"/>
        <v>8437.6319999999996</v>
      </c>
      <c r="BU8" s="46">
        <f t="shared" si="10"/>
        <v>100.68352140000002</v>
      </c>
      <c r="BV8" s="46">
        <f t="shared" si="11"/>
        <v>100.68352140000002</v>
      </c>
      <c r="BW8" s="46">
        <f t="shared" si="12"/>
        <v>99.151426804580169</v>
      </c>
      <c r="BX8" s="46">
        <f t="shared" si="13"/>
        <v>100.68352140000002</v>
      </c>
      <c r="BY8" s="46">
        <f t="shared" si="14"/>
        <v>97.790191617391301</v>
      </c>
      <c r="BZ8" s="46">
        <f t="shared" si="15"/>
        <v>116027.69006136003</v>
      </c>
      <c r="CA8" s="46">
        <f t="shared" si="15"/>
        <v>116027.69006136003</v>
      </c>
      <c r="CB8" s="46">
        <f t="shared" si="15"/>
        <v>114262.1042495982</v>
      </c>
      <c r="CC8" s="46">
        <f t="shared" si="15"/>
        <v>116027.69006136003</v>
      </c>
      <c r="CD8" s="46">
        <f t="shared" si="15"/>
        <v>112693.41681988175</v>
      </c>
    </row>
    <row r="9" spans="1:82" s="52" customFormat="1" ht="15" customHeight="1" x14ac:dyDescent="0.35">
      <c r="A9" s="39">
        <v>6</v>
      </c>
      <c r="B9" s="40" t="s">
        <v>82</v>
      </c>
      <c r="C9" s="40" t="s">
        <v>96</v>
      </c>
      <c r="D9" s="41">
        <v>735.4</v>
      </c>
      <c r="E9" s="41">
        <f t="shared" si="16"/>
        <v>2353.2800000000002</v>
      </c>
      <c r="F9" s="41">
        <v>140</v>
      </c>
      <c r="G9" s="42" t="s">
        <v>84</v>
      </c>
      <c r="H9" s="43">
        <v>4</v>
      </c>
      <c r="I9" s="44">
        <v>14.5</v>
      </c>
      <c r="J9" s="41">
        <f t="shared" si="17"/>
        <v>1624</v>
      </c>
      <c r="K9" s="42" t="s">
        <v>85</v>
      </c>
      <c r="L9" s="44">
        <v>406</v>
      </c>
      <c r="M9" s="44">
        <v>406</v>
      </c>
      <c r="N9" s="41">
        <v>757.46199999999999</v>
      </c>
      <c r="O9" s="45" t="s">
        <v>86</v>
      </c>
      <c r="P9" s="45" t="s">
        <v>85</v>
      </c>
      <c r="Q9" s="45" t="s">
        <v>87</v>
      </c>
      <c r="R9" s="45" t="s">
        <v>88</v>
      </c>
      <c r="S9" s="46">
        <f t="shared" si="18"/>
        <v>120316.52867141602</v>
      </c>
      <c r="T9" s="46">
        <f t="shared" si="0"/>
        <v>51.127162373969952</v>
      </c>
      <c r="U9" s="47">
        <f t="shared" si="19"/>
        <v>120316.52867141602</v>
      </c>
      <c r="V9" s="47">
        <f t="shared" si="1"/>
        <v>0</v>
      </c>
      <c r="W9" s="47">
        <f t="shared" si="20"/>
        <v>116924.67430524951</v>
      </c>
      <c r="X9" s="47">
        <f t="shared" si="2"/>
        <v>3391.8543661665026</v>
      </c>
      <c r="Y9" s="48">
        <f t="shared" si="21"/>
        <v>120316.52867141602</v>
      </c>
      <c r="Z9" s="47">
        <f t="shared" si="3"/>
        <v>0</v>
      </c>
      <c r="AA9" s="48">
        <f t="shared" si="22"/>
        <v>113527.97789128557</v>
      </c>
      <c r="AB9" s="47">
        <f t="shared" si="4"/>
        <v>6788.5507801304484</v>
      </c>
      <c r="AC9" s="47">
        <f t="shared" si="23"/>
        <v>10180.405146296951</v>
      </c>
      <c r="AD9" s="47">
        <f t="shared" si="24"/>
        <v>110136.12352511907</v>
      </c>
      <c r="AE9" s="47">
        <f t="shared" si="25"/>
        <v>4.3260492360862077</v>
      </c>
      <c r="AF9" s="49">
        <f t="shared" si="26"/>
        <v>8.4613521173799833E-2</v>
      </c>
      <c r="AG9" s="47">
        <f>IF(ISBLANK($D9),"",S9*_xlfn.XLOOKUP(Q9,DATA!$B$24:$B$25,DATA!$C$24:$C$25,"error",0,1)/1000)</f>
        <v>47.919667039251571</v>
      </c>
      <c r="AH9" s="47">
        <f>IF(ISBLANK($D9),"",V9*_xlfn.XLOOKUP(Q9,DATA!$B$24:$B$25,DATA!$C$24:$C$25,"error",0,1)/1000)</f>
        <v>0</v>
      </c>
      <c r="AI9" s="47">
        <f>IF(ISBLANK($D9),"",X9*_xlfn.XLOOKUP(Q9,DATA!$B$24:$B$25,DATA!$C$24:$C$25,"error",0,1)/1000)</f>
        <v>1.3509077569567947</v>
      </c>
      <c r="AJ9" s="47">
        <f>IF(ISBLANK($D9),"",Z9*_xlfn.XLOOKUP(Q9,DATA!$B$24:$B$25,DATA!$C$24:$C$25,"error",0,1)/1000)</f>
        <v>0</v>
      </c>
      <c r="AK9" s="47">
        <f>IF(ISBLANK($D9),"",AB9*_xlfn.XLOOKUP(Q9,DATA!$B$24:$B$25,DATA!$C$24:$C$25,"error",0,1)/1000)</f>
        <v>2.7037440047103551</v>
      </c>
      <c r="AL9" s="47">
        <f t="shared" si="5"/>
        <v>4.0546517616671496</v>
      </c>
      <c r="AM9" s="47">
        <f t="shared" si="6"/>
        <v>43.865015277584419</v>
      </c>
      <c r="AN9" s="47">
        <f t="shared" si="27"/>
        <v>1.6337800468193107</v>
      </c>
      <c r="AO9" s="47">
        <f t="shared" si="28"/>
        <v>0</v>
      </c>
      <c r="AP9" s="47">
        <f t="shared" si="29"/>
        <v>4.6058044113737082E-2</v>
      </c>
      <c r="AQ9" s="47">
        <f t="shared" si="30"/>
        <v>0</v>
      </c>
      <c r="AR9" s="47">
        <f t="shared" si="31"/>
        <v>9.2181838471140295E-2</v>
      </c>
      <c r="AS9" s="47">
        <f t="shared" si="32"/>
        <v>0.13823988258487738</v>
      </c>
      <c r="AT9" s="47">
        <f t="shared" si="33"/>
        <v>1.4955401642344333</v>
      </c>
      <c r="AU9" s="47">
        <f t="shared" si="34"/>
        <v>8.8855475231393213E-2</v>
      </c>
      <c r="AV9" s="47">
        <f t="shared" si="35"/>
        <v>0</v>
      </c>
      <c r="AW9" s="47">
        <f t="shared" si="36"/>
        <v>2.5049329044763372E-3</v>
      </c>
      <c r="AX9" s="47">
        <f t="shared" si="37"/>
        <v>0</v>
      </c>
      <c r="AY9" s="47">
        <f t="shared" si="38"/>
        <v>5.0134417304231972E-3</v>
      </c>
      <c r="AZ9" s="47">
        <f t="shared" si="39"/>
        <v>7.5183746348995344E-3</v>
      </c>
      <c r="BA9" s="47">
        <f t="shared" si="40"/>
        <v>8.1337100596493683E-2</v>
      </c>
      <c r="BB9" s="23">
        <f>IF(V9&gt;0,J9*DATA!$C$4,0)</f>
        <v>0</v>
      </c>
      <c r="BC9" s="23">
        <f>IF(X9&gt;0,N9*_xlfn.XLOOKUP(Elektrenai!O9,DATA!$B$5:$B$6,DATA!$C$5:$C$6,"error",0,1),0)</f>
        <v>36358.175999999999</v>
      </c>
      <c r="BD9" s="23" t="str">
        <f>IF(Z9&gt;0,(L9-M9)*DATA!$C$7,"0,00 ")</f>
        <v xml:space="preserve">0,00 </v>
      </c>
      <c r="BE9" s="23">
        <f>IF(G9="basement",D9*DATA!$C$8,IF(G9="ground",0,"error"))</f>
        <v>29416</v>
      </c>
      <c r="BF9" s="23">
        <f t="shared" si="41"/>
        <v>65774.176000000007</v>
      </c>
      <c r="BG9" s="23">
        <v>0.25</v>
      </c>
      <c r="BH9" s="23">
        <v>1.1000000000000001</v>
      </c>
      <c r="BI9" s="23">
        <f t="shared" si="42"/>
        <v>0.85</v>
      </c>
      <c r="BJ9" s="23">
        <v>0.21</v>
      </c>
      <c r="BK9" s="23">
        <f t="shared" si="43"/>
        <v>0.25</v>
      </c>
      <c r="BL9" s="23">
        <f t="shared" si="44"/>
        <v>0.11748251748251747</v>
      </c>
      <c r="BM9" s="5">
        <v>1.1000000000000001</v>
      </c>
      <c r="BN9" s="5">
        <f t="shared" si="45"/>
        <v>0.40124223602484466</v>
      </c>
      <c r="BO9" s="50"/>
      <c r="BP9" s="48">
        <f t="shared" si="7"/>
        <v>10663.3</v>
      </c>
      <c r="BQ9" s="51">
        <f t="shared" si="8"/>
        <v>4</v>
      </c>
      <c r="BR9" s="47">
        <f t="shared" si="46"/>
        <v>3412.2559999999999</v>
      </c>
      <c r="BS9" s="46">
        <f t="shared" si="9"/>
        <v>14.5</v>
      </c>
      <c r="BT9" s="46">
        <f t="shared" si="47"/>
        <v>8530.64</v>
      </c>
      <c r="BU9" s="46">
        <f t="shared" si="10"/>
        <v>104.40517934</v>
      </c>
      <c r="BV9" s="46">
        <f t="shared" si="11"/>
        <v>104.40517934</v>
      </c>
      <c r="BW9" s="46">
        <f t="shared" si="12"/>
        <v>101.46188329160839</v>
      </c>
      <c r="BX9" s="46">
        <f t="shared" si="13"/>
        <v>104.40517934</v>
      </c>
      <c r="BY9" s="46">
        <f t="shared" si="14"/>
        <v>98.514385535652167</v>
      </c>
      <c r="BZ9" s="46">
        <f t="shared" si="15"/>
        <v>120316.52867141602</v>
      </c>
      <c r="CA9" s="46">
        <f t="shared" si="15"/>
        <v>120316.52867141602</v>
      </c>
      <c r="CB9" s="46">
        <f t="shared" si="15"/>
        <v>116924.67430524951</v>
      </c>
      <c r="CC9" s="46">
        <f t="shared" si="15"/>
        <v>120316.52867141602</v>
      </c>
      <c r="CD9" s="46">
        <f t="shared" si="15"/>
        <v>113527.97789128557</v>
      </c>
    </row>
    <row r="10" spans="1:82" s="52" customFormat="1" ht="15" customHeight="1" x14ac:dyDescent="0.35">
      <c r="A10" s="39">
        <v>7</v>
      </c>
      <c r="B10" s="40" t="s">
        <v>82</v>
      </c>
      <c r="C10" s="40" t="s">
        <v>97</v>
      </c>
      <c r="D10" s="41">
        <v>925.4</v>
      </c>
      <c r="E10" s="41">
        <f t="shared" si="16"/>
        <v>2961.28</v>
      </c>
      <c r="F10" s="41">
        <v>148.19999999999999</v>
      </c>
      <c r="G10" s="42" t="s">
        <v>84</v>
      </c>
      <c r="H10" s="43">
        <v>4</v>
      </c>
      <c r="I10" s="44">
        <v>14.5</v>
      </c>
      <c r="J10" s="41">
        <f t="shared" si="17"/>
        <v>1697.5999999999997</v>
      </c>
      <c r="K10" s="42" t="s">
        <v>85</v>
      </c>
      <c r="L10" s="44">
        <v>451.3</v>
      </c>
      <c r="M10" s="44">
        <v>451.3</v>
      </c>
      <c r="N10" s="41">
        <v>953.16200000000003</v>
      </c>
      <c r="O10" s="45" t="s">
        <v>86</v>
      </c>
      <c r="P10" s="45" t="s">
        <v>85</v>
      </c>
      <c r="Q10" s="45" t="s">
        <v>87</v>
      </c>
      <c r="R10" s="45" t="s">
        <v>88</v>
      </c>
      <c r="S10" s="46">
        <f t="shared" si="18"/>
        <v>144042.495963016</v>
      </c>
      <c r="T10" s="46">
        <f t="shared" si="0"/>
        <v>48.641971027061267</v>
      </c>
      <c r="U10" s="47">
        <f t="shared" si="19"/>
        <v>144042.495963016</v>
      </c>
      <c r="V10" s="47">
        <f t="shared" si="1"/>
        <v>0</v>
      </c>
      <c r="W10" s="47">
        <f t="shared" si="20"/>
        <v>139774.31262000476</v>
      </c>
      <c r="X10" s="47">
        <f t="shared" si="2"/>
        <v>4268.1833430112456</v>
      </c>
      <c r="Y10" s="48">
        <f t="shared" si="21"/>
        <v>144042.495963016</v>
      </c>
      <c r="Z10" s="47">
        <f t="shared" si="3"/>
        <v>0</v>
      </c>
      <c r="AA10" s="48">
        <f t="shared" si="22"/>
        <v>135500.03622418994</v>
      </c>
      <c r="AB10" s="47">
        <f t="shared" si="4"/>
        <v>8542.459738826059</v>
      </c>
      <c r="AC10" s="47">
        <f t="shared" si="23"/>
        <v>12810.643081837305</v>
      </c>
      <c r="AD10" s="47">
        <f t="shared" si="24"/>
        <v>131231.8528811787</v>
      </c>
      <c r="AE10" s="47">
        <f t="shared" si="25"/>
        <v>4.3260492360861873</v>
      </c>
      <c r="AF10" s="49">
        <f t="shared" si="26"/>
        <v>8.8936553037282318E-2</v>
      </c>
      <c r="AG10" s="47">
        <f>IF(ISBLANK($D10),"",S10*_xlfn.XLOOKUP(Q10,DATA!$B$24:$B$25,DATA!$C$24:$C$25,"error",0,1)/1000)</f>
        <v>57.369245292150012</v>
      </c>
      <c r="AH10" s="47">
        <f>IF(ISBLANK($D10),"",V10*_xlfn.XLOOKUP(Q10,DATA!$B$24:$B$25,DATA!$C$24:$C$25,"error",0,1)/1000)</f>
        <v>0</v>
      </c>
      <c r="AI10" s="47">
        <f>IF(ISBLANK($D10),"",X10*_xlfn.XLOOKUP(Q10,DATA!$B$24:$B$25,DATA!$C$24:$C$25,"error",0,1)/1000)</f>
        <v>1.6999320618545188</v>
      </c>
      <c r="AJ10" s="47">
        <f>IF(ISBLANK($D10),"",Z10*_xlfn.XLOOKUP(Q10,DATA!$B$24:$B$25,DATA!$C$24:$C$25,"error",0,1)/1000)</f>
        <v>0</v>
      </c>
      <c r="AK10" s="47">
        <f>IF(ISBLANK($D10),"",AB10*_xlfn.XLOOKUP(Q10,DATA!$B$24:$B$25,DATA!$C$24:$C$25,"error",0,1)/1000)</f>
        <v>3.4022908647796428</v>
      </c>
      <c r="AL10" s="47">
        <f t="shared" si="5"/>
        <v>5.1022229266341617</v>
      </c>
      <c r="AM10" s="47">
        <f t="shared" si="6"/>
        <v>52.267022365515849</v>
      </c>
      <c r="AN10" s="47">
        <f t="shared" si="27"/>
        <v>1.9559553321316494</v>
      </c>
      <c r="AO10" s="47">
        <f t="shared" si="28"/>
        <v>0</v>
      </c>
      <c r="AP10" s="47">
        <f t="shared" si="29"/>
        <v>5.7957729158080146E-2</v>
      </c>
      <c r="AQ10" s="47">
        <f t="shared" si="30"/>
        <v>0</v>
      </c>
      <c r="AR10" s="47">
        <f t="shared" si="31"/>
        <v>0.11599819597660155</v>
      </c>
      <c r="AS10" s="47">
        <f t="shared" si="32"/>
        <v>0.17395592513468169</v>
      </c>
      <c r="AT10" s="47">
        <f t="shared" si="33"/>
        <v>1.7819994069969678</v>
      </c>
      <c r="AU10" s="47">
        <f t="shared" si="34"/>
        <v>0.10637744101862968</v>
      </c>
      <c r="AV10" s="47">
        <f t="shared" si="35"/>
        <v>0</v>
      </c>
      <c r="AW10" s="47">
        <f t="shared" si="36"/>
        <v>3.1521143728615634E-3</v>
      </c>
      <c r="AX10" s="47">
        <f t="shared" si="37"/>
        <v>0</v>
      </c>
      <c r="AY10" s="47">
        <f t="shared" si="38"/>
        <v>6.3087285522621731E-3</v>
      </c>
      <c r="AZ10" s="47">
        <f t="shared" si="39"/>
        <v>9.4608429251237369E-3</v>
      </c>
      <c r="BA10" s="47">
        <f t="shared" si="40"/>
        <v>9.6916598093505946E-2</v>
      </c>
      <c r="BB10" s="23">
        <f>IF(V10&gt;0,J10*DATA!$C$4,0)</f>
        <v>0</v>
      </c>
      <c r="BC10" s="23">
        <f>IF(X10&gt;0,N10*_xlfn.XLOOKUP(Elektrenai!O10,DATA!$B$5:$B$6,DATA!$C$5:$C$6,"error",0,1),0)</f>
        <v>45751.775999999998</v>
      </c>
      <c r="BD10" s="23" t="str">
        <f>IF(Z10&gt;0,(L10-M10)*DATA!$C$7,"0,00 ")</f>
        <v xml:space="preserve">0,00 </v>
      </c>
      <c r="BE10" s="23">
        <f>IF(G10="basement",D10*DATA!$C$8,IF(G10="ground",0,"error"))</f>
        <v>37016</v>
      </c>
      <c r="BF10" s="23">
        <f t="shared" si="41"/>
        <v>82767.775999999998</v>
      </c>
      <c r="BG10" s="23">
        <v>0.25</v>
      </c>
      <c r="BH10" s="23">
        <v>1.1000000000000001</v>
      </c>
      <c r="BI10" s="23">
        <f t="shared" si="42"/>
        <v>0.85</v>
      </c>
      <c r="BJ10" s="23">
        <v>0.21</v>
      </c>
      <c r="BK10" s="23">
        <f t="shared" si="43"/>
        <v>0.25</v>
      </c>
      <c r="BL10" s="23">
        <f t="shared" si="44"/>
        <v>0.11748251748251747</v>
      </c>
      <c r="BM10" s="5">
        <v>1.1000000000000001</v>
      </c>
      <c r="BN10" s="5">
        <f t="shared" si="45"/>
        <v>0.40124223602484466</v>
      </c>
      <c r="BO10" s="50"/>
      <c r="BP10" s="48">
        <f t="shared" si="7"/>
        <v>13418.3</v>
      </c>
      <c r="BQ10" s="51">
        <f t="shared" si="8"/>
        <v>4</v>
      </c>
      <c r="BR10" s="47">
        <f t="shared" si="46"/>
        <v>4293.8559999999998</v>
      </c>
      <c r="BS10" s="46">
        <f t="shared" si="9"/>
        <v>14.5</v>
      </c>
      <c r="BT10" s="46">
        <f t="shared" si="47"/>
        <v>10734.64</v>
      </c>
      <c r="BU10" s="46">
        <f t="shared" si="10"/>
        <v>124.99348834</v>
      </c>
      <c r="BV10" s="46">
        <f t="shared" si="11"/>
        <v>124.99348834</v>
      </c>
      <c r="BW10" s="46">
        <f t="shared" si="12"/>
        <v>121.2897540958042</v>
      </c>
      <c r="BX10" s="46">
        <f t="shared" si="13"/>
        <v>124.99348834</v>
      </c>
      <c r="BY10" s="46">
        <f t="shared" si="14"/>
        <v>117.58073257913044</v>
      </c>
      <c r="BZ10" s="46">
        <f t="shared" si="15"/>
        <v>144042.495963016</v>
      </c>
      <c r="CA10" s="46">
        <f t="shared" si="15"/>
        <v>144042.495963016</v>
      </c>
      <c r="CB10" s="46">
        <f t="shared" si="15"/>
        <v>139774.31262000476</v>
      </c>
      <c r="CC10" s="46">
        <f t="shared" si="15"/>
        <v>144042.495963016</v>
      </c>
      <c r="CD10" s="46">
        <f t="shared" si="15"/>
        <v>135500.03622418994</v>
      </c>
    </row>
    <row r="11" spans="1:82" s="52" customFormat="1" ht="15" customHeight="1" x14ac:dyDescent="0.35">
      <c r="A11" s="39">
        <v>8</v>
      </c>
      <c r="B11" s="40" t="s">
        <v>82</v>
      </c>
      <c r="C11" s="40" t="s">
        <v>98</v>
      </c>
      <c r="D11" s="41">
        <v>776.1</v>
      </c>
      <c r="E11" s="41">
        <f t="shared" si="16"/>
        <v>2483.5200000000004</v>
      </c>
      <c r="F11" s="41">
        <v>128.6</v>
      </c>
      <c r="G11" s="42" t="s">
        <v>84</v>
      </c>
      <c r="H11" s="43">
        <v>4</v>
      </c>
      <c r="I11" s="44">
        <v>14.5</v>
      </c>
      <c r="J11" s="41">
        <f t="shared" si="17"/>
        <v>1491.7999999999997</v>
      </c>
      <c r="K11" s="42" t="s">
        <v>85</v>
      </c>
      <c r="L11" s="44">
        <v>372.9</v>
      </c>
      <c r="M11" s="44">
        <v>372.9</v>
      </c>
      <c r="N11" s="41">
        <v>799.38300000000004</v>
      </c>
      <c r="O11" s="45" t="s">
        <v>86</v>
      </c>
      <c r="P11" s="45" t="s">
        <v>85</v>
      </c>
      <c r="Q11" s="45" t="s">
        <v>87</v>
      </c>
      <c r="R11" s="45" t="s">
        <v>88</v>
      </c>
      <c r="S11" s="46">
        <f t="shared" si="18"/>
        <v>121329.55507604401</v>
      </c>
      <c r="T11" s="46">
        <f t="shared" si="0"/>
        <v>48.853866719834748</v>
      </c>
      <c r="U11" s="47">
        <f t="shared" si="19"/>
        <v>121329.55507604401</v>
      </c>
      <c r="V11" s="47">
        <f t="shared" si="1"/>
        <v>0</v>
      </c>
      <c r="W11" s="47">
        <f t="shared" si="20"/>
        <v>117749.98181852182</v>
      </c>
      <c r="X11" s="47">
        <f t="shared" si="2"/>
        <v>3579.5732575221919</v>
      </c>
      <c r="Y11" s="48">
        <f t="shared" si="21"/>
        <v>121329.55507604401</v>
      </c>
      <c r="Z11" s="47">
        <f t="shared" si="3"/>
        <v>0</v>
      </c>
      <c r="AA11" s="48">
        <f t="shared" si="22"/>
        <v>114165.29853476139</v>
      </c>
      <c r="AB11" s="47">
        <f t="shared" si="4"/>
        <v>7164.2565412826225</v>
      </c>
      <c r="AC11" s="47">
        <f t="shared" si="23"/>
        <v>10743.829798804814</v>
      </c>
      <c r="AD11" s="47">
        <f t="shared" si="24"/>
        <v>110585.72527723919</v>
      </c>
      <c r="AE11" s="47">
        <f t="shared" si="25"/>
        <v>4.3260492360862051</v>
      </c>
      <c r="AF11" s="49">
        <f t="shared" si="26"/>
        <v>8.8550805218654771E-2</v>
      </c>
      <c r="AG11" s="47">
        <f>IF(ISBLANK($D11),"",S11*_xlfn.XLOOKUP(Q11,DATA!$B$24:$B$25,DATA!$C$24:$C$25,"error",0,1)/1000)</f>
        <v>48.32313519568681</v>
      </c>
      <c r="AH11" s="47">
        <f>IF(ISBLANK($D11),"",V11*_xlfn.XLOOKUP(Q11,DATA!$B$24:$B$25,DATA!$C$24:$C$25,"error",0,1)/1000)</f>
        <v>0</v>
      </c>
      <c r="AI11" s="47">
        <f>IF(ISBLANK($D11),"",X11*_xlfn.XLOOKUP(Q11,DATA!$B$24:$B$25,DATA!$C$24:$C$25,"error",0,1)/1000)</f>
        <v>1.4256724370059388</v>
      </c>
      <c r="AJ11" s="47">
        <f>IF(ISBLANK($D11),"",Z11*_xlfn.XLOOKUP(Q11,DATA!$B$24:$B$25,DATA!$C$24:$C$25,"error",0,1)/1000)</f>
        <v>0</v>
      </c>
      <c r="AK11" s="47">
        <f>IF(ISBLANK($D11),"",AB11*_xlfn.XLOOKUP(Q11,DATA!$B$24:$B$25,DATA!$C$24:$C$25,"error",0,1)/1000)</f>
        <v>2.8533800952620432</v>
      </c>
      <c r="AL11" s="47">
        <f t="shared" si="5"/>
        <v>4.2790525322679818</v>
      </c>
      <c r="AM11" s="47">
        <f t="shared" si="6"/>
        <v>44.044082663418827</v>
      </c>
      <c r="AN11" s="47">
        <f t="shared" si="27"/>
        <v>1.6475359483987377</v>
      </c>
      <c r="AO11" s="47">
        <f t="shared" si="28"/>
        <v>0</v>
      </c>
      <c r="AP11" s="47">
        <f t="shared" si="29"/>
        <v>4.8607081910077933E-2</v>
      </c>
      <c r="AQ11" s="47">
        <f t="shared" si="30"/>
        <v>0</v>
      </c>
      <c r="AR11" s="47">
        <f t="shared" si="31"/>
        <v>9.7283552947310267E-2</v>
      </c>
      <c r="AS11" s="47">
        <f t="shared" si="32"/>
        <v>0.14589063485738824</v>
      </c>
      <c r="AT11" s="47">
        <f t="shared" si="33"/>
        <v>1.5016453135413494</v>
      </c>
      <c r="AU11" s="47">
        <f t="shared" si="34"/>
        <v>8.9603609703016771E-2</v>
      </c>
      <c r="AV11" s="47">
        <f t="shared" si="35"/>
        <v>0</v>
      </c>
      <c r="AW11" s="47">
        <f t="shared" si="36"/>
        <v>2.6435659874409615E-3</v>
      </c>
      <c r="AX11" s="47">
        <f t="shared" si="37"/>
        <v>0</v>
      </c>
      <c r="AY11" s="47">
        <f t="shared" si="38"/>
        <v>5.2909058022592376E-3</v>
      </c>
      <c r="AZ11" s="47">
        <f t="shared" si="39"/>
        <v>7.9344717897001996E-3</v>
      </c>
      <c r="BA11" s="47">
        <f t="shared" si="40"/>
        <v>8.1669137913316564E-2</v>
      </c>
      <c r="BB11" s="23">
        <f>IF(V11&gt;0,J11*DATA!$C$4,0)</f>
        <v>0</v>
      </c>
      <c r="BC11" s="23">
        <f>IF(X11&gt;0,N11*_xlfn.XLOOKUP(Elektrenai!O11,DATA!$B$5:$B$6,DATA!$C$5:$C$6,"error",0,1),0)</f>
        <v>38370.384000000005</v>
      </c>
      <c r="BD11" s="23" t="str">
        <f>IF(Z11&gt;0,(L11-M11)*DATA!$C$7,"0,00 ")</f>
        <v xml:space="preserve">0,00 </v>
      </c>
      <c r="BE11" s="23">
        <f>IF(G11="basement",D11*DATA!$C$8,IF(G11="ground",0,"error"))</f>
        <v>31044</v>
      </c>
      <c r="BF11" s="23">
        <f t="shared" si="41"/>
        <v>69414.384000000005</v>
      </c>
      <c r="BG11" s="23">
        <v>0.25</v>
      </c>
      <c r="BH11" s="23">
        <v>1.1000000000000001</v>
      </c>
      <c r="BI11" s="23">
        <f t="shared" si="42"/>
        <v>0.85</v>
      </c>
      <c r="BJ11" s="23">
        <v>0.21</v>
      </c>
      <c r="BK11" s="23">
        <f t="shared" si="43"/>
        <v>0.25</v>
      </c>
      <c r="BL11" s="23">
        <f t="shared" si="44"/>
        <v>0.11748251748251747</v>
      </c>
      <c r="BM11" s="5">
        <v>1.1000000000000001</v>
      </c>
      <c r="BN11" s="5">
        <f t="shared" si="45"/>
        <v>0.40124223602484466</v>
      </c>
      <c r="BO11" s="50"/>
      <c r="BP11" s="48">
        <f t="shared" si="7"/>
        <v>11253.45</v>
      </c>
      <c r="BQ11" s="51">
        <f t="shared" si="8"/>
        <v>4</v>
      </c>
      <c r="BR11" s="47">
        <f t="shared" si="46"/>
        <v>3601.1040000000003</v>
      </c>
      <c r="BS11" s="46">
        <f t="shared" si="9"/>
        <v>14.5</v>
      </c>
      <c r="BT11" s="46">
        <f t="shared" si="47"/>
        <v>9002.76</v>
      </c>
      <c r="BU11" s="46">
        <f t="shared" si="10"/>
        <v>105.28423730999999</v>
      </c>
      <c r="BV11" s="46">
        <f t="shared" si="11"/>
        <v>105.28423730999999</v>
      </c>
      <c r="BW11" s="46">
        <f t="shared" si="12"/>
        <v>102.17804739545454</v>
      </c>
      <c r="BX11" s="46">
        <f t="shared" si="13"/>
        <v>105.28423730999999</v>
      </c>
      <c r="BY11" s="46">
        <f t="shared" si="14"/>
        <v>99.067423233913033</v>
      </c>
      <c r="BZ11" s="46">
        <f t="shared" si="15"/>
        <v>121329.55507604401</v>
      </c>
      <c r="CA11" s="46">
        <f t="shared" si="15"/>
        <v>121329.55507604401</v>
      </c>
      <c r="CB11" s="46">
        <f t="shared" si="15"/>
        <v>117749.98181852182</v>
      </c>
      <c r="CC11" s="46">
        <f t="shared" si="15"/>
        <v>121329.55507604401</v>
      </c>
      <c r="CD11" s="46">
        <f t="shared" si="15"/>
        <v>114165.29853476139</v>
      </c>
    </row>
    <row r="12" spans="1:82" s="52" customFormat="1" ht="15" customHeight="1" x14ac:dyDescent="0.35">
      <c r="A12" s="39">
        <v>9</v>
      </c>
      <c r="B12" s="40" t="s">
        <v>82</v>
      </c>
      <c r="C12" s="40" t="s">
        <v>99</v>
      </c>
      <c r="D12" s="41">
        <v>313.40000000000003</v>
      </c>
      <c r="E12" s="41">
        <f t="shared" si="16"/>
        <v>2256.4800000000005</v>
      </c>
      <c r="F12" s="41">
        <v>78</v>
      </c>
      <c r="G12" s="42" t="s">
        <v>84</v>
      </c>
      <c r="H12" s="43">
        <v>9</v>
      </c>
      <c r="I12" s="44">
        <v>29.2</v>
      </c>
      <c r="J12" s="41">
        <f t="shared" si="17"/>
        <v>1412.1</v>
      </c>
      <c r="K12" s="42" t="s">
        <v>85</v>
      </c>
      <c r="L12" s="44">
        <v>865.5</v>
      </c>
      <c r="M12" s="44">
        <v>865.5</v>
      </c>
      <c r="N12" s="41">
        <v>322.80200000000002</v>
      </c>
      <c r="O12" s="45" t="s">
        <v>86</v>
      </c>
      <c r="P12" s="45" t="s">
        <v>85</v>
      </c>
      <c r="Q12" s="45" t="s">
        <v>87</v>
      </c>
      <c r="R12" s="45" t="s">
        <v>88</v>
      </c>
      <c r="S12" s="46">
        <f t="shared" si="18"/>
        <v>122126.07163405603</v>
      </c>
      <c r="T12" s="46">
        <f t="shared" si="0"/>
        <v>54.122381600570804</v>
      </c>
      <c r="U12" s="47">
        <f t="shared" si="19"/>
        <v>122126.07163405603</v>
      </c>
      <c r="V12" s="47">
        <f t="shared" si="1"/>
        <v>0</v>
      </c>
      <c r="W12" s="47">
        <f t="shared" si="20"/>
        <v>120680.59004803946</v>
      </c>
      <c r="X12" s="47">
        <f t="shared" si="2"/>
        <v>1445.4815860165691</v>
      </c>
      <c r="Y12" s="48">
        <f t="shared" si="21"/>
        <v>122126.07163405603</v>
      </c>
      <c r="Z12" s="47">
        <f t="shared" si="3"/>
        <v>0</v>
      </c>
      <c r="AA12" s="48">
        <f t="shared" si="22"/>
        <v>119233.04496218645</v>
      </c>
      <c r="AB12" s="47">
        <f t="shared" si="4"/>
        <v>2893.0266718695784</v>
      </c>
      <c r="AC12" s="47">
        <f t="shared" si="23"/>
        <v>4338.5082578861475</v>
      </c>
      <c r="AD12" s="47">
        <f t="shared" si="24"/>
        <v>117787.56337616988</v>
      </c>
      <c r="AE12" s="47">
        <f t="shared" si="25"/>
        <v>1.9226885493716526</v>
      </c>
      <c r="AF12" s="49">
        <f t="shared" si="26"/>
        <v>3.5524832657241601E-2</v>
      </c>
      <c r="AG12" s="47">
        <f>IF(ISBLANK($D12),"",S12*_xlfn.XLOOKUP(Q12,DATA!$B$24:$B$25,DATA!$C$24:$C$25,"error",0,1)/1000)</f>
        <v>48.640371810411835</v>
      </c>
      <c r="AH12" s="47">
        <f>IF(ISBLANK($D12),"",V12*_xlfn.XLOOKUP(Q12,DATA!$B$24:$B$25,DATA!$C$24:$C$25,"error",0,1)/1000)</f>
        <v>0</v>
      </c>
      <c r="AI12" s="47">
        <f>IF(ISBLANK($D12),"",X12*_xlfn.XLOOKUP(Q12,DATA!$B$24:$B$25,DATA!$C$24:$C$25,"error",0,1)/1000)</f>
        <v>0.57570640607867918</v>
      </c>
      <c r="AJ12" s="47">
        <f>IF(ISBLANK($D12),"",Z12*_xlfn.XLOOKUP(Q12,DATA!$B$24:$B$25,DATA!$C$24:$C$25,"error",0,1)/1000)</f>
        <v>0</v>
      </c>
      <c r="AK12" s="47">
        <f>IF(ISBLANK($D12),"",AB12*_xlfn.XLOOKUP(Q12,DATA!$B$24:$B$25,DATA!$C$24:$C$25,"error",0,1)/1000)</f>
        <v>1.1522346628722158</v>
      </c>
      <c r="AL12" s="47">
        <f t="shared" si="5"/>
        <v>1.7279410689508949</v>
      </c>
      <c r="AM12" s="47">
        <f t="shared" si="6"/>
        <v>46.912430741460938</v>
      </c>
      <c r="AN12" s="47">
        <f t="shared" si="27"/>
        <v>1.6583518593447322</v>
      </c>
      <c r="AO12" s="47">
        <f t="shared" si="28"/>
        <v>0</v>
      </c>
      <c r="AP12" s="47">
        <f t="shared" si="29"/>
        <v>1.962821733103786E-2</v>
      </c>
      <c r="AQ12" s="47">
        <f t="shared" si="30"/>
        <v>0</v>
      </c>
      <c r="AR12" s="47">
        <f t="shared" si="31"/>
        <v>3.9284454959009299E-2</v>
      </c>
      <c r="AS12" s="47">
        <f t="shared" si="32"/>
        <v>5.8912672290047159E-2</v>
      </c>
      <c r="AT12" s="47">
        <f t="shared" si="33"/>
        <v>1.5994391870546849</v>
      </c>
      <c r="AU12" s="47">
        <f t="shared" si="34"/>
        <v>9.0191848559916618E-2</v>
      </c>
      <c r="AV12" s="47">
        <f t="shared" si="35"/>
        <v>0</v>
      </c>
      <c r="AW12" s="47">
        <f t="shared" si="36"/>
        <v>1.0675088010101798E-3</v>
      </c>
      <c r="AX12" s="47">
        <f t="shared" si="37"/>
        <v>0</v>
      </c>
      <c r="AY12" s="47">
        <f t="shared" si="38"/>
        <v>2.1365415261281398E-3</v>
      </c>
      <c r="AZ12" s="47">
        <f t="shared" si="39"/>
        <v>3.2040503271383194E-3</v>
      </c>
      <c r="BA12" s="47">
        <f t="shared" si="40"/>
        <v>8.6987798232778302E-2</v>
      </c>
      <c r="BB12" s="23">
        <f>IF(V12&gt;0,J12*DATA!$C$4,0)</f>
        <v>0</v>
      </c>
      <c r="BC12" s="23">
        <f>IF(X12&gt;0,N12*_xlfn.XLOOKUP(Elektrenai!O12,DATA!$B$5:$B$6,DATA!$C$5:$C$6,"error",0,1),0)</f>
        <v>15494.496000000001</v>
      </c>
      <c r="BD12" s="23" t="str">
        <f>IF(Z12&gt;0,(L12-M12)*DATA!$C$7,"0,00 ")</f>
        <v xml:space="preserve">0,00 </v>
      </c>
      <c r="BE12" s="23">
        <f>IF(G12="basement",D12*DATA!$C$8,IF(G12="ground",0,"error"))</f>
        <v>12536.000000000002</v>
      </c>
      <c r="BF12" s="23">
        <f t="shared" si="41"/>
        <v>28030.496000000003</v>
      </c>
      <c r="BG12" s="23">
        <v>0.25</v>
      </c>
      <c r="BH12" s="23">
        <v>1.1000000000000001</v>
      </c>
      <c r="BI12" s="23">
        <f t="shared" si="42"/>
        <v>0.85</v>
      </c>
      <c r="BJ12" s="23">
        <v>0.21</v>
      </c>
      <c r="BK12" s="23">
        <f t="shared" si="43"/>
        <v>0.25</v>
      </c>
      <c r="BL12" s="23">
        <f t="shared" si="44"/>
        <v>0.11748251748251747</v>
      </c>
      <c r="BM12" s="5">
        <v>1.1000000000000001</v>
      </c>
      <c r="BN12" s="5">
        <f t="shared" si="45"/>
        <v>0.40124223602484466</v>
      </c>
      <c r="BO12" s="50"/>
      <c r="BP12" s="48">
        <f t="shared" si="7"/>
        <v>9151.2800000000007</v>
      </c>
      <c r="BQ12" s="51">
        <f t="shared" si="8"/>
        <v>9</v>
      </c>
      <c r="BR12" s="47">
        <f t="shared" si="46"/>
        <v>2928.4096000000004</v>
      </c>
      <c r="BS12" s="46">
        <f t="shared" si="9"/>
        <v>29.2</v>
      </c>
      <c r="BT12" s="46">
        <f t="shared" si="47"/>
        <v>7321.0240000000013</v>
      </c>
      <c r="BU12" s="46">
        <f t="shared" si="10"/>
        <v>105.97541794000001</v>
      </c>
      <c r="BV12" s="46">
        <f t="shared" si="11"/>
        <v>105.97541794000001</v>
      </c>
      <c r="BW12" s="46">
        <f t="shared" si="12"/>
        <v>104.72109514755246</v>
      </c>
      <c r="BX12" s="46">
        <f t="shared" si="13"/>
        <v>105.97541794000001</v>
      </c>
      <c r="BY12" s="46">
        <f t="shared" si="14"/>
        <v>103.46498174434784</v>
      </c>
      <c r="BZ12" s="46">
        <f t="shared" si="15"/>
        <v>122126.07163405603</v>
      </c>
      <c r="CA12" s="46">
        <f t="shared" si="15"/>
        <v>122126.07163405603</v>
      </c>
      <c r="CB12" s="46">
        <f t="shared" si="15"/>
        <v>120680.59004803946</v>
      </c>
      <c r="CC12" s="46">
        <f t="shared" si="15"/>
        <v>122126.07163405603</v>
      </c>
      <c r="CD12" s="46">
        <f t="shared" si="15"/>
        <v>119233.04496218645</v>
      </c>
    </row>
    <row r="13" spans="1:82" s="52" customFormat="1" ht="15" customHeight="1" x14ac:dyDescent="0.35">
      <c r="A13" s="39">
        <v>10</v>
      </c>
      <c r="B13" s="40" t="s">
        <v>82</v>
      </c>
      <c r="C13" s="40" t="s">
        <v>100</v>
      </c>
      <c r="D13" s="41">
        <v>805.4</v>
      </c>
      <c r="E13" s="41">
        <f t="shared" si="16"/>
        <v>2577.2800000000002</v>
      </c>
      <c r="F13" s="41">
        <v>146.80000000000001</v>
      </c>
      <c r="G13" s="42" t="s">
        <v>84</v>
      </c>
      <c r="H13" s="43">
        <v>4</v>
      </c>
      <c r="I13" s="44">
        <v>14.5</v>
      </c>
      <c r="J13" s="41">
        <f t="shared" si="17"/>
        <v>1745.4000000000003</v>
      </c>
      <c r="K13" s="42" t="s">
        <v>85</v>
      </c>
      <c r="L13" s="44">
        <v>383.2</v>
      </c>
      <c r="M13" s="44">
        <v>383.2</v>
      </c>
      <c r="N13" s="41">
        <v>829.56200000000001</v>
      </c>
      <c r="O13" s="45" t="s">
        <v>86</v>
      </c>
      <c r="P13" s="45" t="s">
        <v>85</v>
      </c>
      <c r="Q13" s="45" t="s">
        <v>87</v>
      </c>
      <c r="R13" s="45" t="s">
        <v>88</v>
      </c>
      <c r="S13" s="46">
        <f t="shared" si="18"/>
        <v>128096.077990216</v>
      </c>
      <c r="T13" s="46">
        <f t="shared" si="0"/>
        <v>49.702041683564062</v>
      </c>
      <c r="U13" s="47">
        <f t="shared" si="19"/>
        <v>128096.077990216</v>
      </c>
      <c r="V13" s="47">
        <f t="shared" si="1"/>
        <v>0</v>
      </c>
      <c r="W13" s="47">
        <f t="shared" si="20"/>
        <v>124381.36557994882</v>
      </c>
      <c r="X13" s="47">
        <f t="shared" si="2"/>
        <v>3714.7124102671805</v>
      </c>
      <c r="Y13" s="48">
        <f t="shared" si="21"/>
        <v>128096.077990216</v>
      </c>
      <c r="Z13" s="47">
        <f t="shared" si="3"/>
        <v>0</v>
      </c>
      <c r="AA13" s="48">
        <f t="shared" si="22"/>
        <v>120661.35022530296</v>
      </c>
      <c r="AB13" s="47">
        <f t="shared" si="4"/>
        <v>7434.727764913041</v>
      </c>
      <c r="AC13" s="47">
        <f t="shared" si="23"/>
        <v>11149.440175180222</v>
      </c>
      <c r="AD13" s="47">
        <f t="shared" si="24"/>
        <v>116946.63781503578</v>
      </c>
      <c r="AE13" s="47">
        <f t="shared" si="25"/>
        <v>4.3260492360861917</v>
      </c>
      <c r="AF13" s="49">
        <f t="shared" si="26"/>
        <v>8.7039668584012575E-2</v>
      </c>
      <c r="AG13" s="47">
        <f>IF(ISBLANK($D13),"",S13*_xlfn.XLOOKUP(Q13,DATA!$B$24:$B$25,DATA!$C$24:$C$25,"error",0,1)/1000)</f>
        <v>51.018105941943226</v>
      </c>
      <c r="AH13" s="47">
        <f>IF(ISBLANK($D13),"",V13*_xlfn.XLOOKUP(Q13,DATA!$B$24:$B$25,DATA!$C$24:$C$25,"error",0,1)/1000)</f>
        <v>0</v>
      </c>
      <c r="AI13" s="47">
        <f>IF(ISBLANK($D13),"",X13*_xlfn.XLOOKUP(Q13,DATA!$B$24:$B$25,DATA!$C$24:$C$25,"error",0,1)/1000)</f>
        <v>1.4794956587612127</v>
      </c>
      <c r="AJ13" s="47">
        <f>IF(ISBLANK($D13),"",Z13*_xlfn.XLOOKUP(Q13,DATA!$B$24:$B$25,DATA!$C$24:$C$25,"error",0,1)/1000)</f>
        <v>0</v>
      </c>
      <c r="AK13" s="47">
        <f>IF(ISBLANK($D13),"",AB13*_xlfn.XLOOKUP(Q13,DATA!$B$24:$B$25,DATA!$C$24:$C$25,"error",0,1)/1000)</f>
        <v>2.961103374209566</v>
      </c>
      <c r="AL13" s="47">
        <f t="shared" si="5"/>
        <v>4.4405990329707787</v>
      </c>
      <c r="AM13" s="47">
        <f t="shared" si="6"/>
        <v>46.577506908972445</v>
      </c>
      <c r="AN13" s="47">
        <f t="shared" si="27"/>
        <v>1.7394186701294405</v>
      </c>
      <c r="AO13" s="47">
        <f t="shared" si="28"/>
        <v>0</v>
      </c>
      <c r="AP13" s="47">
        <f t="shared" si="29"/>
        <v>5.0442138603757986E-2</v>
      </c>
      <c r="AQ13" s="47">
        <f t="shared" si="30"/>
        <v>0</v>
      </c>
      <c r="AR13" s="47">
        <f t="shared" si="31"/>
        <v>0.10095628597315232</v>
      </c>
      <c r="AS13" s="47">
        <f t="shared" si="32"/>
        <v>0.15139842457691033</v>
      </c>
      <c r="AT13" s="47">
        <f t="shared" si="33"/>
        <v>1.5880202455525301</v>
      </c>
      <c r="AU13" s="47">
        <f t="shared" si="34"/>
        <v>9.4600783539745853E-2</v>
      </c>
      <c r="AV13" s="47">
        <f t="shared" si="35"/>
        <v>0</v>
      </c>
      <c r="AW13" s="47">
        <f t="shared" si="36"/>
        <v>2.7433681823024604E-3</v>
      </c>
      <c r="AX13" s="47">
        <f t="shared" si="37"/>
        <v>0</v>
      </c>
      <c r="AY13" s="47">
        <f t="shared" si="38"/>
        <v>5.4906526647849245E-3</v>
      </c>
      <c r="AZ13" s="47">
        <f t="shared" si="39"/>
        <v>8.2340208470873845E-3</v>
      </c>
      <c r="BA13" s="47">
        <f t="shared" si="40"/>
        <v>8.6366762692658472E-2</v>
      </c>
      <c r="BB13" s="23">
        <f>IF(V13&gt;0,J13*DATA!$C$4,0)</f>
        <v>0</v>
      </c>
      <c r="BC13" s="23">
        <f>IF(X13&gt;0,N13*_xlfn.XLOOKUP(Elektrenai!O13,DATA!$B$5:$B$6,DATA!$C$5:$C$6,"error",0,1),0)</f>
        <v>39818.976000000002</v>
      </c>
      <c r="BD13" s="23" t="str">
        <f>IF(Z13&gt;0,(L13-M13)*DATA!$C$7,"0,00 ")</f>
        <v xml:space="preserve">0,00 </v>
      </c>
      <c r="BE13" s="23">
        <f>IF(G13="basement",D13*DATA!$C$8,IF(G13="ground",0,"error"))</f>
        <v>32216</v>
      </c>
      <c r="BF13" s="23">
        <f t="shared" si="41"/>
        <v>72034.975999999995</v>
      </c>
      <c r="BG13" s="23">
        <v>0.25</v>
      </c>
      <c r="BH13" s="23">
        <v>1.1000000000000001</v>
      </c>
      <c r="BI13" s="23">
        <f t="shared" si="42"/>
        <v>0.85</v>
      </c>
      <c r="BJ13" s="23">
        <v>0.21</v>
      </c>
      <c r="BK13" s="23">
        <f t="shared" si="43"/>
        <v>0.25</v>
      </c>
      <c r="BL13" s="23">
        <f t="shared" si="44"/>
        <v>0.11748251748251747</v>
      </c>
      <c r="BM13" s="5">
        <v>1.1000000000000001</v>
      </c>
      <c r="BN13" s="5">
        <f t="shared" si="45"/>
        <v>0.40124223602484466</v>
      </c>
      <c r="BO13" s="50"/>
      <c r="BP13" s="48">
        <f t="shared" si="7"/>
        <v>11678.3</v>
      </c>
      <c r="BQ13" s="51">
        <f t="shared" si="8"/>
        <v>4</v>
      </c>
      <c r="BR13" s="47">
        <f t="shared" si="46"/>
        <v>3737.056</v>
      </c>
      <c r="BS13" s="46">
        <f t="shared" si="9"/>
        <v>14.5</v>
      </c>
      <c r="BT13" s="46">
        <f t="shared" si="47"/>
        <v>9342.64</v>
      </c>
      <c r="BU13" s="46">
        <f t="shared" si="10"/>
        <v>111.15591633999999</v>
      </c>
      <c r="BV13" s="46">
        <f t="shared" si="11"/>
        <v>111.15591633999999</v>
      </c>
      <c r="BW13" s="46">
        <f t="shared" si="12"/>
        <v>107.93245885104895</v>
      </c>
      <c r="BX13" s="46">
        <f t="shared" si="13"/>
        <v>111.15591633999999</v>
      </c>
      <c r="BY13" s="46">
        <f t="shared" si="14"/>
        <v>104.70439970956521</v>
      </c>
      <c r="BZ13" s="46">
        <f t="shared" si="15"/>
        <v>128096.077990216</v>
      </c>
      <c r="CA13" s="46">
        <f t="shared" si="15"/>
        <v>128096.077990216</v>
      </c>
      <c r="CB13" s="46">
        <f t="shared" si="15"/>
        <v>124381.36557994882</v>
      </c>
      <c r="CC13" s="46">
        <f t="shared" si="15"/>
        <v>128096.077990216</v>
      </c>
      <c r="CD13" s="46">
        <f t="shared" si="15"/>
        <v>120661.35022530296</v>
      </c>
    </row>
    <row r="14" spans="1:82" s="52" customFormat="1" ht="15" customHeight="1" x14ac:dyDescent="0.35">
      <c r="A14" s="39">
        <v>11</v>
      </c>
      <c r="B14" s="40" t="s">
        <v>82</v>
      </c>
      <c r="C14" s="40" t="s">
        <v>101</v>
      </c>
      <c r="D14" s="41">
        <v>819.9</v>
      </c>
      <c r="E14" s="41">
        <f t="shared" si="16"/>
        <v>3279.6000000000004</v>
      </c>
      <c r="F14" s="41">
        <v>138.80000000000001</v>
      </c>
      <c r="G14" s="42" t="s">
        <v>84</v>
      </c>
      <c r="H14" s="43">
        <v>5</v>
      </c>
      <c r="I14" s="44">
        <v>17.5</v>
      </c>
      <c r="J14" s="41">
        <f t="shared" si="17"/>
        <v>2016.1</v>
      </c>
      <c r="K14" s="42" t="s">
        <v>85</v>
      </c>
      <c r="L14" s="44">
        <v>412.9</v>
      </c>
      <c r="M14" s="44">
        <v>412.4</v>
      </c>
      <c r="N14" s="41">
        <v>844.49699999999996</v>
      </c>
      <c r="O14" s="45" t="s">
        <v>86</v>
      </c>
      <c r="P14" s="45" t="s">
        <v>85</v>
      </c>
      <c r="Q14" s="45" t="s">
        <v>87</v>
      </c>
      <c r="R14" s="45" t="s">
        <v>88</v>
      </c>
      <c r="S14" s="46">
        <f t="shared" si="18"/>
        <v>148046.34606459603</v>
      </c>
      <c r="T14" s="46">
        <f t="shared" si="0"/>
        <v>45.141586188741314</v>
      </c>
      <c r="U14" s="47">
        <f t="shared" si="19"/>
        <v>148046.34606459603</v>
      </c>
      <c r="V14" s="47">
        <f t="shared" si="1"/>
        <v>0</v>
      </c>
      <c r="W14" s="47">
        <f t="shared" si="20"/>
        <v>144264.75591662226</v>
      </c>
      <c r="X14" s="47">
        <f t="shared" si="2"/>
        <v>3781.5901479737659</v>
      </c>
      <c r="Y14" s="48">
        <f t="shared" si="21"/>
        <v>148003.99536459602</v>
      </c>
      <c r="Z14" s="47">
        <f t="shared" si="3"/>
        <v>42.350700000009965</v>
      </c>
      <c r="AA14" s="48">
        <f t="shared" si="22"/>
        <v>140477.76735283516</v>
      </c>
      <c r="AB14" s="47">
        <f t="shared" si="4"/>
        <v>7568.5787117608706</v>
      </c>
      <c r="AC14" s="47">
        <f t="shared" si="23"/>
        <v>11392.519559734646</v>
      </c>
      <c r="AD14" s="47">
        <f t="shared" si="24"/>
        <v>136653.82650486138</v>
      </c>
      <c r="AE14" s="47">
        <f t="shared" si="25"/>
        <v>3.4737527624511055</v>
      </c>
      <c r="AF14" s="49">
        <f t="shared" si="26"/>
        <v>7.6952385942465784E-2</v>
      </c>
      <c r="AG14" s="47">
        <f>IF(ISBLANK($D14),"",S14*_xlfn.XLOOKUP(Q14,DATA!$B$24:$B$25,DATA!$C$24:$C$25,"error",0,1)/1000)</f>
        <v>58.96389871060731</v>
      </c>
      <c r="AH14" s="47">
        <f>IF(ISBLANK($D14),"",V14*_xlfn.XLOOKUP(Q14,DATA!$B$24:$B$25,DATA!$C$24:$C$25,"error",0,1)/1000)</f>
        <v>0</v>
      </c>
      <c r="AI14" s="47">
        <f>IF(ISBLANK($D14),"",X14*_xlfn.XLOOKUP(Q14,DATA!$B$24:$B$25,DATA!$C$24:$C$25,"error",0,1)/1000)</f>
        <v>1.5061317241349916</v>
      </c>
      <c r="AJ14" s="47">
        <f>IF(ISBLANK($D14),"",Z14*_xlfn.XLOOKUP(Q14,DATA!$B$24:$B$25,DATA!$C$24:$C$25,"error",0,1)/1000)</f>
        <v>1.6867436796003967E-2</v>
      </c>
      <c r="AK14" s="47">
        <f>IF(ISBLANK($D14),"",AB14*_xlfn.XLOOKUP(Q14,DATA!$B$24:$B$25,DATA!$C$24:$C$25,"error",0,1)/1000)</f>
        <v>3.01441352932012</v>
      </c>
      <c r="AL14" s="47">
        <f t="shared" si="5"/>
        <v>4.5374126902511156</v>
      </c>
      <c r="AM14" s="47">
        <f t="shared" si="6"/>
        <v>54.426486020356194</v>
      </c>
      <c r="AN14" s="47">
        <f t="shared" si="27"/>
        <v>2.010323676021303</v>
      </c>
      <c r="AO14" s="47">
        <f t="shared" si="28"/>
        <v>0</v>
      </c>
      <c r="AP14" s="47">
        <f t="shared" si="29"/>
        <v>5.1350272462405394E-2</v>
      </c>
      <c r="AQ14" s="47">
        <f t="shared" si="30"/>
        <v>5.7508082549330528E-4</v>
      </c>
      <c r="AR14" s="47">
        <f t="shared" si="31"/>
        <v>0.10277385009856919</v>
      </c>
      <c r="AS14" s="47">
        <f t="shared" si="32"/>
        <v>0.15469920338646789</v>
      </c>
      <c r="AT14" s="47">
        <f t="shared" si="33"/>
        <v>1.8556244726348352</v>
      </c>
      <c r="AU14" s="47">
        <f t="shared" si="34"/>
        <v>0.10933434151650513</v>
      </c>
      <c r="AV14" s="47">
        <f t="shared" si="35"/>
        <v>0</v>
      </c>
      <c r="AW14" s="47">
        <f t="shared" si="36"/>
        <v>2.7927583469950271E-3</v>
      </c>
      <c r="AX14" s="47">
        <f t="shared" si="37"/>
        <v>3.127659696000737E-5</v>
      </c>
      <c r="AY14" s="47">
        <f t="shared" si="38"/>
        <v>5.5895035011884302E-3</v>
      </c>
      <c r="AZ14" s="47">
        <f t="shared" si="39"/>
        <v>8.4135384451434637E-3</v>
      </c>
      <c r="BA14" s="47">
        <f t="shared" si="40"/>
        <v>0.10092080307136167</v>
      </c>
      <c r="BB14" s="23">
        <f>IF(V14&gt;0,J14*DATA!$C$4,0)</f>
        <v>0</v>
      </c>
      <c r="BC14" s="23">
        <f>IF(X14&gt;0,N14*_xlfn.XLOOKUP(Elektrenai!O14,DATA!$B$5:$B$6,DATA!$C$5:$C$6,"error",0,1),0)</f>
        <v>40535.856</v>
      </c>
      <c r="BD14" s="23">
        <f>IF(Z14&gt;0,(L14-M14)*DATA!$C$7,"0,00 ")</f>
        <v>75</v>
      </c>
      <c r="BE14" s="23">
        <f>IF(G14="basement",D14*DATA!$C$8,IF(G14="ground",0,"error"))</f>
        <v>32796</v>
      </c>
      <c r="BF14" s="23">
        <f t="shared" si="41"/>
        <v>73406.856</v>
      </c>
      <c r="BG14" s="23">
        <v>0.25</v>
      </c>
      <c r="BH14" s="23">
        <v>1.1021191571809155</v>
      </c>
      <c r="BI14" s="23">
        <f t="shared" si="42"/>
        <v>0.85</v>
      </c>
      <c r="BJ14" s="23">
        <v>0.21</v>
      </c>
      <c r="BK14" s="23">
        <f t="shared" si="43"/>
        <v>0.25</v>
      </c>
      <c r="BL14" s="23">
        <f t="shared" si="44"/>
        <v>0.11748251748251747</v>
      </c>
      <c r="BM14" s="5">
        <v>1.1000000000000001</v>
      </c>
      <c r="BN14" s="5">
        <f t="shared" si="45"/>
        <v>0.40124223602484466</v>
      </c>
      <c r="BO14" s="50"/>
      <c r="BP14" s="48">
        <f t="shared" si="7"/>
        <v>14348.25</v>
      </c>
      <c r="BQ14" s="51">
        <f t="shared" si="8"/>
        <v>5</v>
      </c>
      <c r="BR14" s="47">
        <f t="shared" si="46"/>
        <v>4591.4400000000005</v>
      </c>
      <c r="BS14" s="46">
        <f t="shared" si="9"/>
        <v>17.5</v>
      </c>
      <c r="BT14" s="46">
        <f t="shared" si="47"/>
        <v>11478.6</v>
      </c>
      <c r="BU14" s="46">
        <f t="shared" si="10"/>
        <v>128.46784629000001</v>
      </c>
      <c r="BV14" s="46">
        <f t="shared" si="11"/>
        <v>128.46784629000001</v>
      </c>
      <c r="BW14" s="46">
        <f t="shared" si="12"/>
        <v>125.18635535979021</v>
      </c>
      <c r="BX14" s="46">
        <f t="shared" si="13"/>
        <v>128.43109629</v>
      </c>
      <c r="BY14" s="46">
        <f t="shared" si="14"/>
        <v>121.90017993130435</v>
      </c>
      <c r="BZ14" s="46">
        <f t="shared" si="15"/>
        <v>148046.34606459603</v>
      </c>
      <c r="CA14" s="46">
        <f t="shared" si="15"/>
        <v>148046.34606459603</v>
      </c>
      <c r="CB14" s="46">
        <f t="shared" si="15"/>
        <v>144264.75591662226</v>
      </c>
      <c r="CC14" s="46">
        <f t="shared" si="15"/>
        <v>148003.99536459602</v>
      </c>
      <c r="CD14" s="46">
        <f t="shared" si="15"/>
        <v>140477.76735283516</v>
      </c>
    </row>
    <row r="15" spans="1:82" s="52" customFormat="1" ht="15" customHeight="1" x14ac:dyDescent="0.35">
      <c r="A15" s="39">
        <v>12</v>
      </c>
      <c r="B15" s="40" t="s">
        <v>82</v>
      </c>
      <c r="C15" s="40" t="s">
        <v>102</v>
      </c>
      <c r="D15" s="41">
        <v>211.9</v>
      </c>
      <c r="E15" s="41">
        <f t="shared" si="16"/>
        <v>1525.68</v>
      </c>
      <c r="F15" s="41">
        <v>62.6</v>
      </c>
      <c r="G15" s="42" t="s">
        <v>84</v>
      </c>
      <c r="H15" s="43">
        <v>9</v>
      </c>
      <c r="I15" s="44">
        <v>29.2</v>
      </c>
      <c r="J15" s="41">
        <f t="shared" si="17"/>
        <v>1535.52</v>
      </c>
      <c r="K15" s="42" t="s">
        <v>91</v>
      </c>
      <c r="L15" s="44">
        <v>292.39999999999998</v>
      </c>
      <c r="M15" s="44">
        <v>219.3</v>
      </c>
      <c r="N15" s="41">
        <v>218.25700000000001</v>
      </c>
      <c r="O15" s="45" t="s">
        <v>86</v>
      </c>
      <c r="P15" s="45" t="s">
        <v>91</v>
      </c>
      <c r="Q15" s="45" t="s">
        <v>87</v>
      </c>
      <c r="R15" s="45" t="s">
        <v>88</v>
      </c>
      <c r="S15" s="46">
        <f t="shared" si="18"/>
        <v>194013.15566334801</v>
      </c>
      <c r="T15" s="46">
        <f t="shared" si="0"/>
        <v>127.1650383195349</v>
      </c>
      <c r="U15" s="47">
        <f t="shared" si="19"/>
        <v>100095.04240780586</v>
      </c>
      <c r="V15" s="47">
        <f t="shared" si="1"/>
        <v>93918.11325554215</v>
      </c>
      <c r="W15" s="47">
        <f t="shared" si="20"/>
        <v>171927.19163343971</v>
      </c>
      <c r="X15" s="47">
        <f t="shared" si="2"/>
        <v>22085.964029908297</v>
      </c>
      <c r="Y15" s="48">
        <f t="shared" si="21"/>
        <v>187821.48332334802</v>
      </c>
      <c r="Z15" s="47">
        <f t="shared" si="3"/>
        <v>6191.6723399999901</v>
      </c>
      <c r="AA15" s="48">
        <f t="shared" si="22"/>
        <v>192057.08561941318</v>
      </c>
      <c r="AB15" s="47">
        <f t="shared" si="4"/>
        <v>1956.0700439348293</v>
      </c>
      <c r="AC15" s="47">
        <f t="shared" si="23"/>
        <v>124151.81966938527</v>
      </c>
      <c r="AD15" s="47">
        <f t="shared" si="24"/>
        <v>69861.335993962741</v>
      </c>
      <c r="AE15" s="47">
        <f t="shared" si="25"/>
        <v>81.374744159578199</v>
      </c>
      <c r="AF15" s="49">
        <f t="shared" si="26"/>
        <v>0.63991443902295853</v>
      </c>
      <c r="AG15" s="47">
        <f>IF(ISBLANK($D15),"",S15*_xlfn.XLOOKUP(Q15,DATA!$B$24:$B$25,DATA!$C$24:$C$25,"error",0,1)/1000)</f>
        <v>77.271559637598244</v>
      </c>
      <c r="AH15" s="47">
        <f>IF(ISBLANK($D15),"",V15*_xlfn.XLOOKUP(Q15,DATA!$B$24:$B$25,DATA!$C$24:$C$25,"error",0,1)/1000)</f>
        <v>37.405706147417334</v>
      </c>
      <c r="AI15" s="47">
        <f>IF(ISBLANK($D15),"",X15*_xlfn.XLOOKUP(Q15,DATA!$B$24:$B$25,DATA!$C$24:$C$25,"error",0,1)/1000)</f>
        <v>8.7963977538318776</v>
      </c>
      <c r="AJ15" s="47">
        <f>IF(ISBLANK($D15),"",Z15*_xlfn.XLOOKUP(Q15,DATA!$B$24:$B$25,DATA!$C$24:$C$25,"error",0,1)/1000)</f>
        <v>2.4660192595751962</v>
      </c>
      <c r="AK15" s="47">
        <f>IF(ISBLANK($D15),"",AB15*_xlfn.XLOOKUP(Q15,DATA!$B$24:$B$25,DATA!$C$24:$C$25,"error",0,1)/1000)</f>
        <v>0.77906357709836394</v>
      </c>
      <c r="AL15" s="47">
        <f t="shared" si="5"/>
        <v>49.44718673792277</v>
      </c>
      <c r="AM15" s="47">
        <f t="shared" si="6"/>
        <v>27.824372899675474</v>
      </c>
      <c r="AN15" s="47">
        <f t="shared" si="27"/>
        <v>2.6345077109802917</v>
      </c>
      <c r="AO15" s="47">
        <f t="shared" si="28"/>
        <v>1.2753155461363852</v>
      </c>
      <c r="AP15" s="47">
        <f t="shared" si="29"/>
        <v>0.29990565506903361</v>
      </c>
      <c r="AQ15" s="47">
        <f t="shared" si="30"/>
        <v>8.4076816687101319E-2</v>
      </c>
      <c r="AR15" s="47">
        <f t="shared" si="31"/>
        <v>2.6561506081092E-2</v>
      </c>
      <c r="AS15" s="47">
        <f t="shared" si="32"/>
        <v>1.6858595239736121</v>
      </c>
      <c r="AT15" s="47">
        <f t="shared" si="33"/>
        <v>0.94864818700667963</v>
      </c>
      <c r="AU15" s="47">
        <f t="shared" si="34"/>
        <v>0.14328148707389204</v>
      </c>
      <c r="AV15" s="47">
        <f t="shared" si="35"/>
        <v>6.9359868326550125E-2</v>
      </c>
      <c r="AW15" s="47">
        <f t="shared" si="36"/>
        <v>1.6310799949859137E-2</v>
      </c>
      <c r="AX15" s="47">
        <f t="shared" si="37"/>
        <v>4.5726384755519949E-3</v>
      </c>
      <c r="AY15" s="47">
        <f t="shared" si="38"/>
        <v>1.4445856713036424E-3</v>
      </c>
      <c r="AZ15" s="47">
        <f t="shared" si="39"/>
        <v>9.1687892423264902E-2</v>
      </c>
      <c r="BA15" s="47">
        <f t="shared" si="40"/>
        <v>5.1593594650627142E-2</v>
      </c>
      <c r="BB15" s="23">
        <f>IF(V15&gt;0,J15*DATA!$C$4,0)</f>
        <v>99808.8</v>
      </c>
      <c r="BC15" s="23">
        <f>IF(X15&gt;0,N15*_xlfn.XLOOKUP(Elektrenai!O15,DATA!$B$5:$B$6,DATA!$C$5:$C$6,"error",0,1),0)</f>
        <v>10476.335999999999</v>
      </c>
      <c r="BD15" s="23">
        <f>IF(Z15&gt;0,(L15-M15)*DATA!$C$7,"0,00 ")</f>
        <v>10964.999999999995</v>
      </c>
      <c r="BE15" s="23">
        <f>IF(G15="basement",D15*DATA!$C$8,IF(G15="ground",0,"error"))</f>
        <v>8476</v>
      </c>
      <c r="BF15" s="23">
        <f t="shared" si="41"/>
        <v>129726.136</v>
      </c>
      <c r="BG15" s="23">
        <v>1.48</v>
      </c>
      <c r="BH15" s="23">
        <v>1.5374999999999999</v>
      </c>
      <c r="BI15" s="23">
        <f t="shared" si="42"/>
        <v>0.85</v>
      </c>
      <c r="BJ15" s="23">
        <v>2.33</v>
      </c>
      <c r="BK15" s="23">
        <f t="shared" si="43"/>
        <v>0.21630769230769231</v>
      </c>
      <c r="BL15" s="23">
        <f t="shared" si="44"/>
        <v>0.23928112965340181</v>
      </c>
      <c r="BM15" s="5">
        <v>1.1000000000000001</v>
      </c>
      <c r="BN15" s="5">
        <f t="shared" si="45"/>
        <v>0.40124223602484466</v>
      </c>
      <c r="BO15" s="50"/>
      <c r="BP15" s="48">
        <f t="shared" si="7"/>
        <v>6187.48</v>
      </c>
      <c r="BQ15" s="51">
        <f t="shared" si="8"/>
        <v>9</v>
      </c>
      <c r="BR15" s="47">
        <f t="shared" si="46"/>
        <v>1979.9936</v>
      </c>
      <c r="BS15" s="46">
        <f t="shared" si="9"/>
        <v>29.2</v>
      </c>
      <c r="BT15" s="46">
        <f t="shared" si="47"/>
        <v>4949.9840000000004</v>
      </c>
      <c r="BU15" s="46">
        <f t="shared" si="10"/>
        <v>168.35574076999998</v>
      </c>
      <c r="BV15" s="46">
        <f t="shared" si="11"/>
        <v>86.85789865307693</v>
      </c>
      <c r="BW15" s="46">
        <f t="shared" si="12"/>
        <v>149.19055157362001</v>
      </c>
      <c r="BX15" s="46">
        <f t="shared" si="13"/>
        <v>162.98289077000001</v>
      </c>
      <c r="BY15" s="46">
        <f t="shared" si="14"/>
        <v>166.65835267217386</v>
      </c>
      <c r="BZ15" s="46">
        <f t="shared" si="15"/>
        <v>194013.15566334801</v>
      </c>
      <c r="CA15" s="46">
        <f t="shared" si="15"/>
        <v>100095.04240780586</v>
      </c>
      <c r="CB15" s="46">
        <f t="shared" si="15"/>
        <v>171927.19163343971</v>
      </c>
      <c r="CC15" s="46">
        <f t="shared" si="15"/>
        <v>187821.48332334802</v>
      </c>
      <c r="CD15" s="46">
        <f t="shared" si="15"/>
        <v>192057.08561941318</v>
      </c>
    </row>
    <row r="16" spans="1:82" s="52" customFormat="1" ht="15" customHeight="1" x14ac:dyDescent="0.35">
      <c r="A16" s="39">
        <v>13</v>
      </c>
      <c r="B16" s="40" t="s">
        <v>82</v>
      </c>
      <c r="C16" s="40" t="s">
        <v>103</v>
      </c>
      <c r="D16" s="41">
        <v>374.6</v>
      </c>
      <c r="E16" s="41">
        <f t="shared" si="16"/>
        <v>1498.4</v>
      </c>
      <c r="F16" s="41">
        <v>83.4</v>
      </c>
      <c r="G16" s="42" t="s">
        <v>84</v>
      </c>
      <c r="H16" s="43">
        <v>5</v>
      </c>
      <c r="I16" s="44">
        <v>17.5</v>
      </c>
      <c r="J16" s="41">
        <f t="shared" si="17"/>
        <v>1240.5999999999999</v>
      </c>
      <c r="K16" s="42" t="s">
        <v>85</v>
      </c>
      <c r="L16" s="44">
        <v>218.9</v>
      </c>
      <c r="M16" s="44">
        <v>218.9</v>
      </c>
      <c r="N16" s="41">
        <v>374.6</v>
      </c>
      <c r="O16" s="45" t="s">
        <v>95</v>
      </c>
      <c r="P16" s="45" t="s">
        <v>85</v>
      </c>
      <c r="Q16" s="45" t="s">
        <v>87</v>
      </c>
      <c r="R16" s="45" t="s">
        <v>88</v>
      </c>
      <c r="S16" s="46">
        <f t="shared" si="18"/>
        <v>72982.933076200017</v>
      </c>
      <c r="T16" s="46">
        <f t="shared" si="0"/>
        <v>48.707243110117467</v>
      </c>
      <c r="U16" s="47">
        <f t="shared" si="19"/>
        <v>72982.933076200017</v>
      </c>
      <c r="V16" s="47">
        <f t="shared" si="1"/>
        <v>0</v>
      </c>
      <c r="W16" s="47">
        <f t="shared" si="20"/>
        <v>71151.846572639697</v>
      </c>
      <c r="X16" s="47">
        <f t="shared" si="2"/>
        <v>1831.0865035603201</v>
      </c>
      <c r="Y16" s="48">
        <f t="shared" si="21"/>
        <v>72982.933076200017</v>
      </c>
      <c r="Z16" s="47">
        <f t="shared" si="3"/>
        <v>0</v>
      </c>
      <c r="AA16" s="48">
        <f t="shared" si="22"/>
        <v>69524.963097634783</v>
      </c>
      <c r="AB16" s="47">
        <f t="shared" si="4"/>
        <v>3457.9699785652338</v>
      </c>
      <c r="AC16" s="47">
        <f t="shared" si="23"/>
        <v>5289.0564821255539</v>
      </c>
      <c r="AD16" s="47">
        <f t="shared" si="24"/>
        <v>67693.876594074463</v>
      </c>
      <c r="AE16" s="47">
        <f t="shared" si="25"/>
        <v>3.5298027777132632</v>
      </c>
      <c r="AF16" s="49">
        <f t="shared" si="26"/>
        <v>7.246977148209921E-2</v>
      </c>
      <c r="AG16" s="47">
        <f>IF(ISBLANK($D16),"",S16*_xlfn.XLOOKUP(Q16,DATA!$B$24:$B$25,DATA!$C$24:$C$25,"error",0,1)/1000)</f>
        <v>29.067642585588942</v>
      </c>
      <c r="AH16" s="47">
        <f>IF(ISBLANK($D16),"",V16*_xlfn.XLOOKUP(Q16,DATA!$B$24:$B$25,DATA!$C$24:$C$25,"error",0,1)/1000)</f>
        <v>0</v>
      </c>
      <c r="AI16" s="47">
        <f>IF(ISBLANK($D16),"",X16*_xlfn.XLOOKUP(Q16,DATA!$B$24:$B$25,DATA!$C$24:$C$25,"error",0,1)/1000)</f>
        <v>0.72928513263800432</v>
      </c>
      <c r="AJ16" s="47">
        <f>IF(ISBLANK($D16),"",Z16*_xlfn.XLOOKUP(Q16,DATA!$B$24:$B$25,DATA!$C$24:$C$25,"error",0,1)/1000)</f>
        <v>0</v>
      </c>
      <c r="AK16" s="47">
        <f>IF(ISBLANK($D16),"",AB16*_xlfn.XLOOKUP(Q16,DATA!$B$24:$B$25,DATA!$C$24:$C$25,"error",0,1)/1000)</f>
        <v>1.3772402830629615</v>
      </c>
      <c r="AL16" s="47">
        <f t="shared" si="5"/>
        <v>2.1065254157009656</v>
      </c>
      <c r="AM16" s="47">
        <f t="shared" si="6"/>
        <v>26.961117169887977</v>
      </c>
      <c r="AN16" s="47">
        <f t="shared" si="27"/>
        <v>0.99103640318516306</v>
      </c>
      <c r="AO16" s="47">
        <f t="shared" si="28"/>
        <v>0</v>
      </c>
      <c r="AP16" s="47">
        <f t="shared" si="29"/>
        <v>2.4864352608501658E-2</v>
      </c>
      <c r="AQ16" s="47">
        <f t="shared" si="30"/>
        <v>0</v>
      </c>
      <c r="AR16" s="47">
        <f t="shared" si="31"/>
        <v>4.6955829060768631E-2</v>
      </c>
      <c r="AS16" s="47">
        <f t="shared" si="32"/>
        <v>7.1820181669270289E-2</v>
      </c>
      <c r="AT16" s="47">
        <f t="shared" si="33"/>
        <v>0.91921622151589277</v>
      </c>
      <c r="AU16" s="47">
        <f t="shared" si="34"/>
        <v>5.3898938690103392E-2</v>
      </c>
      <c r="AV16" s="47">
        <f t="shared" si="35"/>
        <v>0</v>
      </c>
      <c r="AW16" s="47">
        <f t="shared" si="36"/>
        <v>1.3522835412579193E-3</v>
      </c>
      <c r="AX16" s="47">
        <f t="shared" si="37"/>
        <v>0</v>
      </c>
      <c r="AY16" s="47">
        <f t="shared" si="38"/>
        <v>2.5537602287415482E-3</v>
      </c>
      <c r="AZ16" s="47">
        <f t="shared" si="39"/>
        <v>3.9060437699994675E-3</v>
      </c>
      <c r="BA16" s="47">
        <f t="shared" si="40"/>
        <v>4.9992894920103927E-2</v>
      </c>
      <c r="BB16" s="23">
        <f>IF(V16&gt;0,J16*DATA!$C$4,0)</f>
        <v>0</v>
      </c>
      <c r="BC16" s="23">
        <f>IF(X16&gt;0,N16*_xlfn.XLOOKUP(Elektrenai!O16,DATA!$B$5:$B$6,DATA!$C$5:$C$6,"error",0,1),0)</f>
        <v>31841.000000000004</v>
      </c>
      <c r="BD16" s="23" t="str">
        <f>IF(Z16&gt;0,(L16-M16)*DATA!$C$7,"0,00 ")</f>
        <v xml:space="preserve">0,00 </v>
      </c>
      <c r="BE16" s="23">
        <f>IF(G16="basement",D16*DATA!$C$8,IF(G16="ground",0,"error"))</f>
        <v>14984</v>
      </c>
      <c r="BF16" s="23">
        <f t="shared" si="41"/>
        <v>46825</v>
      </c>
      <c r="BG16" s="23">
        <v>0.25</v>
      </c>
      <c r="BH16" s="23">
        <v>1.1000000000000001</v>
      </c>
      <c r="BI16" s="23">
        <f t="shared" si="42"/>
        <v>0.85</v>
      </c>
      <c r="BJ16" s="23">
        <v>0.21</v>
      </c>
      <c r="BK16" s="23">
        <f t="shared" si="43"/>
        <v>0.25</v>
      </c>
      <c r="BL16" s="23">
        <f t="shared" si="44"/>
        <v>0.10900763358778627</v>
      </c>
      <c r="BM16" s="5">
        <v>1.1000000000000001</v>
      </c>
      <c r="BN16" s="5">
        <f t="shared" si="45"/>
        <v>0.40124223602484466</v>
      </c>
      <c r="BO16" s="50"/>
      <c r="BP16" s="48">
        <f t="shared" si="7"/>
        <v>6555.5</v>
      </c>
      <c r="BQ16" s="51">
        <f t="shared" si="8"/>
        <v>5</v>
      </c>
      <c r="BR16" s="47">
        <f t="shared" si="46"/>
        <v>2097.7600000000002</v>
      </c>
      <c r="BS16" s="46">
        <f t="shared" si="9"/>
        <v>17.5</v>
      </c>
      <c r="BT16" s="46">
        <f t="shared" si="47"/>
        <v>5244.4000000000005</v>
      </c>
      <c r="BU16" s="46">
        <f t="shared" si="10"/>
        <v>63.33125050000001</v>
      </c>
      <c r="BV16" s="46">
        <f t="shared" si="11"/>
        <v>63.33125050000001</v>
      </c>
      <c r="BW16" s="46">
        <f t="shared" si="12"/>
        <v>61.742317400763362</v>
      </c>
      <c r="BX16" s="46">
        <f t="shared" si="13"/>
        <v>63.33125050000001</v>
      </c>
      <c r="BY16" s="46">
        <f t="shared" si="14"/>
        <v>60.330582347826088</v>
      </c>
      <c r="BZ16" s="46">
        <f t="shared" si="15"/>
        <v>72982.933076200017</v>
      </c>
      <c r="CA16" s="46">
        <f t="shared" si="15"/>
        <v>72982.933076200017</v>
      </c>
      <c r="CB16" s="46">
        <f t="shared" si="15"/>
        <v>71151.846572639697</v>
      </c>
      <c r="CC16" s="46">
        <f t="shared" si="15"/>
        <v>72982.933076200017</v>
      </c>
      <c r="CD16" s="46">
        <f t="shared" si="15"/>
        <v>69524.963097634783</v>
      </c>
    </row>
    <row r="17" spans="1:82" s="52" customFormat="1" ht="15" customHeight="1" x14ac:dyDescent="0.35">
      <c r="A17" s="39">
        <v>14</v>
      </c>
      <c r="B17" s="40" t="s">
        <v>82</v>
      </c>
      <c r="C17" s="40" t="s">
        <v>104</v>
      </c>
      <c r="D17" s="41">
        <v>531.79999999999995</v>
      </c>
      <c r="E17" s="41">
        <f t="shared" si="16"/>
        <v>2127.1999999999998</v>
      </c>
      <c r="F17" s="41">
        <v>105.4</v>
      </c>
      <c r="G17" s="42" t="s">
        <v>84</v>
      </c>
      <c r="H17" s="43">
        <v>5</v>
      </c>
      <c r="I17" s="44">
        <v>17.5</v>
      </c>
      <c r="J17" s="41">
        <f t="shared" si="17"/>
        <v>1531</v>
      </c>
      <c r="K17" s="42" t="s">
        <v>91</v>
      </c>
      <c r="L17" s="44">
        <v>313.5</v>
      </c>
      <c r="M17" s="44">
        <v>266.5</v>
      </c>
      <c r="N17" s="41">
        <v>531.79999999999995</v>
      </c>
      <c r="O17" s="45" t="s">
        <v>95</v>
      </c>
      <c r="P17" s="45" t="s">
        <v>91</v>
      </c>
      <c r="Q17" s="45" t="s">
        <v>87</v>
      </c>
      <c r="R17" s="45" t="s">
        <v>88</v>
      </c>
      <c r="S17" s="46">
        <f t="shared" si="18"/>
        <v>250664.03650540006</v>
      </c>
      <c r="T17" s="46">
        <f t="shared" si="0"/>
        <v>117.8375500683528</v>
      </c>
      <c r="U17" s="47">
        <f t="shared" si="19"/>
        <v>157022.38325813843</v>
      </c>
      <c r="V17" s="47">
        <f t="shared" si="1"/>
        <v>93641.653247261624</v>
      </c>
      <c r="W17" s="47">
        <f t="shared" si="20"/>
        <v>196007.94071431164</v>
      </c>
      <c r="X17" s="47">
        <f t="shared" si="2"/>
        <v>54656.095791088417</v>
      </c>
      <c r="Y17" s="48">
        <f t="shared" si="21"/>
        <v>246683.07070540005</v>
      </c>
      <c r="Z17" s="47">
        <f t="shared" si="3"/>
        <v>3980.9658000000054</v>
      </c>
      <c r="AA17" s="48">
        <f t="shared" si="22"/>
        <v>245754.93764100879</v>
      </c>
      <c r="AB17" s="47">
        <f t="shared" si="4"/>
        <v>4909.0988643912715</v>
      </c>
      <c r="AC17" s="47">
        <f t="shared" si="23"/>
        <v>157187.81370274132</v>
      </c>
      <c r="AD17" s="47">
        <f t="shared" si="24"/>
        <v>93476.22280265874</v>
      </c>
      <c r="AE17" s="47">
        <f t="shared" si="25"/>
        <v>73.89423359474489</v>
      </c>
      <c r="AF17" s="49">
        <f t="shared" si="26"/>
        <v>0.62708562382603705</v>
      </c>
      <c r="AG17" s="47">
        <f>IF(ISBLANK($D17),"",S17*_xlfn.XLOOKUP(Q17,DATA!$B$24:$B$25,DATA!$C$24:$C$25,"error",0,1)/1000)</f>
        <v>99.83447245937073</v>
      </c>
      <c r="AH17" s="47">
        <f>IF(ISBLANK($D17),"",V17*_xlfn.XLOOKUP(Q17,DATA!$B$24:$B$25,DATA!$C$24:$C$25,"error",0,1)/1000)</f>
        <v>37.295597655319362</v>
      </c>
      <c r="AI17" s="47">
        <f>IF(ISBLANK($D17),"",X17*_xlfn.XLOOKUP(Q17,DATA!$B$24:$B$25,DATA!$C$24:$C$25,"error",0,1)/1000)</f>
        <v>21.768429831674698</v>
      </c>
      <c r="AJ17" s="47">
        <f>IF(ISBLANK($D17),"",Z17*_xlfn.XLOOKUP(Q17,DATA!$B$24:$B$25,DATA!$C$24:$C$25,"error",0,1)/1000)</f>
        <v>1.5855390588240024</v>
      </c>
      <c r="AK17" s="47">
        <f>IF(ISBLANK($D17),"",AB17*_xlfn.XLOOKUP(Q17,DATA!$B$24:$B$25,DATA!$C$24:$C$25,"error",0,1)/1000)</f>
        <v>1.9551958957097557</v>
      </c>
      <c r="AL17" s="47">
        <f t="shared" si="5"/>
        <v>62.604762441527825</v>
      </c>
      <c r="AM17" s="47">
        <f t="shared" si="6"/>
        <v>37.229710017842905</v>
      </c>
      <c r="AN17" s="47">
        <f t="shared" si="27"/>
        <v>3.4037709184258005</v>
      </c>
      <c r="AO17" s="47">
        <f t="shared" si="28"/>
        <v>1.2715614913090079</v>
      </c>
      <c r="AP17" s="47">
        <f t="shared" si="29"/>
        <v>0.7421759896713136</v>
      </c>
      <c r="AQ17" s="47">
        <f t="shared" si="30"/>
        <v>5.4057597596358052E-2</v>
      </c>
      <c r="AR17" s="47">
        <f t="shared" si="31"/>
        <v>6.6660731165286896E-2</v>
      </c>
      <c r="AS17" s="47">
        <f t="shared" si="32"/>
        <v>2.1344558097419664</v>
      </c>
      <c r="AT17" s="47">
        <f t="shared" si="33"/>
        <v>1.2693151086838341</v>
      </c>
      <c r="AU17" s="47">
        <f t="shared" si="34"/>
        <v>0.18511897187404522</v>
      </c>
      <c r="AV17" s="47">
        <f t="shared" si="35"/>
        <v>6.9155698661006265E-2</v>
      </c>
      <c r="AW17" s="47">
        <f t="shared" si="36"/>
        <v>4.0364307543087258E-2</v>
      </c>
      <c r="AX17" s="47">
        <f t="shared" si="37"/>
        <v>2.9400001142400049E-3</v>
      </c>
      <c r="AY17" s="47">
        <f t="shared" si="38"/>
        <v>3.6254396413367323E-3</v>
      </c>
      <c r="AZ17" s="47">
        <f t="shared" si="39"/>
        <v>0.11608544595967027</v>
      </c>
      <c r="BA17" s="47">
        <f t="shared" si="40"/>
        <v>6.9033525914374949E-2</v>
      </c>
      <c r="BB17" s="23">
        <f>IF(V17&gt;0,J17*DATA!$C$4,0)</f>
        <v>99515</v>
      </c>
      <c r="BC17" s="23">
        <f>IF(X17&gt;0,N17*_xlfn.XLOOKUP(Elektrenai!O17,DATA!$B$5:$B$6,DATA!$C$5:$C$6,"error",0,1),0)</f>
        <v>45202.999999999993</v>
      </c>
      <c r="BD17" s="23">
        <f>IF(Z17&gt;0,(L17-M17)*DATA!$C$7,"0,00 ")</f>
        <v>7050</v>
      </c>
      <c r="BE17" s="23">
        <f>IF(G17="basement",D17*DATA!$C$8,IF(G17="ground",0,"error"))</f>
        <v>21272</v>
      </c>
      <c r="BF17" s="23">
        <f t="shared" si="41"/>
        <v>173040</v>
      </c>
      <c r="BG17" s="23">
        <v>1.48</v>
      </c>
      <c r="BH17" s="23">
        <v>1.3623604465709729</v>
      </c>
      <c r="BI17" s="23">
        <f t="shared" si="42"/>
        <v>0.85</v>
      </c>
      <c r="BJ17" s="23">
        <v>2.33</v>
      </c>
      <c r="BK17" s="23">
        <f t="shared" si="43"/>
        <v>0.21630769230769231</v>
      </c>
      <c r="BL17" s="23">
        <f t="shared" si="44"/>
        <v>0.20657105606258153</v>
      </c>
      <c r="BM17" s="5">
        <v>1.1000000000000001</v>
      </c>
      <c r="BN17" s="5">
        <f t="shared" si="45"/>
        <v>0.40124223602484466</v>
      </c>
      <c r="BO17" s="50"/>
      <c r="BP17" s="48">
        <f t="shared" si="7"/>
        <v>9306.5</v>
      </c>
      <c r="BQ17" s="51">
        <f t="shared" si="8"/>
        <v>5</v>
      </c>
      <c r="BR17" s="47">
        <f t="shared" si="46"/>
        <v>2978.08</v>
      </c>
      <c r="BS17" s="46">
        <f t="shared" si="9"/>
        <v>17.5</v>
      </c>
      <c r="BT17" s="46">
        <f t="shared" si="47"/>
        <v>7445.2000000000007</v>
      </c>
      <c r="BU17" s="46">
        <f t="shared" si="10"/>
        <v>217.51478350000002</v>
      </c>
      <c r="BV17" s="46">
        <f t="shared" si="11"/>
        <v>136.2568407307692</v>
      </c>
      <c r="BW17" s="46">
        <f t="shared" si="12"/>
        <v>170.0867239797914</v>
      </c>
      <c r="BX17" s="46">
        <f t="shared" si="13"/>
        <v>214.06028350000003</v>
      </c>
      <c r="BY17" s="46">
        <f t="shared" si="14"/>
        <v>213.25489208695657</v>
      </c>
      <c r="BZ17" s="46">
        <f t="shared" si="15"/>
        <v>250664.03650540006</v>
      </c>
      <c r="CA17" s="46">
        <f t="shared" si="15"/>
        <v>157022.38325813843</v>
      </c>
      <c r="CB17" s="46">
        <f t="shared" si="15"/>
        <v>196007.94071431164</v>
      </c>
      <c r="CC17" s="46">
        <f t="shared" si="15"/>
        <v>246683.07070540005</v>
      </c>
      <c r="CD17" s="46">
        <f t="shared" si="15"/>
        <v>245754.93764100879</v>
      </c>
    </row>
    <row r="18" spans="1:82" s="52" customFormat="1" ht="15" customHeight="1" x14ac:dyDescent="0.35">
      <c r="A18" s="39">
        <v>15</v>
      </c>
      <c r="B18" s="40" t="s">
        <v>82</v>
      </c>
      <c r="C18" s="40" t="s">
        <v>105</v>
      </c>
      <c r="D18" s="41">
        <v>556.29999999999995</v>
      </c>
      <c r="E18" s="41">
        <f t="shared" si="16"/>
        <v>2225.1999999999998</v>
      </c>
      <c r="F18" s="41">
        <v>107.2</v>
      </c>
      <c r="G18" s="42" t="s">
        <v>84</v>
      </c>
      <c r="H18" s="43">
        <v>5</v>
      </c>
      <c r="I18" s="44">
        <v>17.5</v>
      </c>
      <c r="J18" s="41">
        <f t="shared" si="17"/>
        <v>1538.2</v>
      </c>
      <c r="K18" s="42" t="s">
        <v>91</v>
      </c>
      <c r="L18" s="44">
        <v>337.8</v>
      </c>
      <c r="M18" s="44">
        <v>219.5</v>
      </c>
      <c r="N18" s="41">
        <v>556.29999999999995</v>
      </c>
      <c r="O18" s="45" t="s">
        <v>95</v>
      </c>
      <c r="P18" s="45" t="s">
        <v>91</v>
      </c>
      <c r="Q18" s="45" t="s">
        <v>87</v>
      </c>
      <c r="R18" s="45" t="s">
        <v>88</v>
      </c>
      <c r="S18" s="46">
        <f t="shared" si="18"/>
        <v>264055.97117270005</v>
      </c>
      <c r="T18" s="46">
        <f t="shared" si="0"/>
        <v>118.66617435408057</v>
      </c>
      <c r="U18" s="47">
        <f t="shared" si="19"/>
        <v>169973.9391511862</v>
      </c>
      <c r="V18" s="47">
        <f t="shared" si="1"/>
        <v>94082.032021513849</v>
      </c>
      <c r="W18" s="47">
        <f t="shared" si="20"/>
        <v>206881.87172068335</v>
      </c>
      <c r="X18" s="47">
        <f t="shared" si="2"/>
        <v>57174.099452016701</v>
      </c>
      <c r="Y18" s="48">
        <f t="shared" si="21"/>
        <v>254035.79555270003</v>
      </c>
      <c r="Z18" s="47">
        <f t="shared" si="3"/>
        <v>10020.175620000024</v>
      </c>
      <c r="AA18" s="48">
        <f t="shared" si="22"/>
        <v>258920.7103636348</v>
      </c>
      <c r="AB18" s="47">
        <f t="shared" si="4"/>
        <v>5135.2608090652502</v>
      </c>
      <c r="AC18" s="47">
        <f t="shared" si="23"/>
        <v>166411.56790259582</v>
      </c>
      <c r="AD18" s="47">
        <f t="shared" si="24"/>
        <v>97644.403270104231</v>
      </c>
      <c r="AE18" s="47">
        <f t="shared" si="25"/>
        <v>74.784993664657492</v>
      </c>
      <c r="AF18" s="49">
        <f t="shared" si="26"/>
        <v>0.63021323533622331</v>
      </c>
      <c r="AG18" s="47">
        <f>IF(ISBLANK($D18),"",S18*_xlfn.XLOOKUP(Q18,DATA!$B$24:$B$25,DATA!$C$24:$C$25,"error",0,1)/1000)</f>
        <v>105.16821219866299</v>
      </c>
      <c r="AH18" s="47">
        <f>IF(ISBLANK($D18),"",V18*_xlfn.XLOOKUP(Q18,DATA!$B$24:$B$25,DATA!$C$24:$C$25,"error",0,1)/1000)</f>
        <v>37.470991713528534</v>
      </c>
      <c r="AI18" s="47">
        <f>IF(ISBLANK($D18),"",X18*_xlfn.XLOOKUP(Q18,DATA!$B$24:$B$25,DATA!$C$24:$C$25,"error",0,1)/1000)</f>
        <v>22.771300329749213</v>
      </c>
      <c r="AJ18" s="47">
        <f>IF(ISBLANK($D18),"",Z18*_xlfn.XLOOKUP(Q18,DATA!$B$24:$B$25,DATA!$C$24:$C$25,"error",0,1)/1000)</f>
        <v>3.99083554593361</v>
      </c>
      <c r="AK18" s="47">
        <f>IF(ISBLANK($D18),"",AB18*_xlfn.XLOOKUP(Q18,DATA!$B$24:$B$25,DATA!$C$24:$C$25,"error",0,1)/1000)</f>
        <v>2.0452716750345079</v>
      </c>
      <c r="AL18" s="47">
        <f t="shared" si="5"/>
        <v>66.278399264245863</v>
      </c>
      <c r="AM18" s="47">
        <f t="shared" si="6"/>
        <v>38.889812934417122</v>
      </c>
      <c r="AN18" s="47">
        <f t="shared" si="27"/>
        <v>3.5856202111983282</v>
      </c>
      <c r="AO18" s="47">
        <f t="shared" si="28"/>
        <v>1.2775414016535036</v>
      </c>
      <c r="AP18" s="47">
        <f t="shared" si="29"/>
        <v>0.77636800123007088</v>
      </c>
      <c r="AQ18" s="47">
        <f t="shared" si="30"/>
        <v>0.13606412331168435</v>
      </c>
      <c r="AR18" s="47">
        <f t="shared" si="31"/>
        <v>6.9731787790992067E-2</v>
      </c>
      <c r="AS18" s="47">
        <f t="shared" si="32"/>
        <v>2.2597053139862511</v>
      </c>
      <c r="AT18" s="47">
        <f t="shared" si="33"/>
        <v>1.3259148972120771</v>
      </c>
      <c r="AU18" s="47">
        <f t="shared" si="34"/>
        <v>0.19500910693919868</v>
      </c>
      <c r="AV18" s="47">
        <f t="shared" si="35"/>
        <v>6.9480924676916883E-2</v>
      </c>
      <c r="AW18" s="47">
        <f t="shared" si="36"/>
        <v>4.2223889218163661E-2</v>
      </c>
      <c r="AX18" s="47">
        <f t="shared" si="37"/>
        <v>7.4000428407360206E-3</v>
      </c>
      <c r="AY18" s="47">
        <f t="shared" si="38"/>
        <v>3.7924634683633896E-3</v>
      </c>
      <c r="AZ18" s="47">
        <f t="shared" si="39"/>
        <v>0.12289732020417997</v>
      </c>
      <c r="BA18" s="47">
        <f t="shared" si="40"/>
        <v>7.211178673501871E-2</v>
      </c>
      <c r="BB18" s="23">
        <f>IF(V18&gt;0,J18*DATA!$C$4,0)</f>
        <v>99983</v>
      </c>
      <c r="BC18" s="23">
        <f>IF(X18&gt;0,N18*_xlfn.XLOOKUP(Elektrenai!O18,DATA!$B$5:$B$6,DATA!$C$5:$C$6,"error",0,1),0)</f>
        <v>47285.499999999993</v>
      </c>
      <c r="BD18" s="23">
        <f>IF(Z18&gt;0,(L18-M18)*DATA!$C$7,"0,00 ")</f>
        <v>17745</v>
      </c>
      <c r="BE18" s="23">
        <f>IF(G18="basement",D18*DATA!$C$8,IF(G18="ground",0,"error"))</f>
        <v>22252</v>
      </c>
      <c r="BF18" s="23">
        <f t="shared" si="41"/>
        <v>187265.5</v>
      </c>
      <c r="BG18" s="23">
        <v>1.48</v>
      </c>
      <c r="BH18" s="23">
        <v>1.712862640615749</v>
      </c>
      <c r="BI18" s="23">
        <f t="shared" si="42"/>
        <v>0.85</v>
      </c>
      <c r="BJ18" s="23">
        <v>2.33</v>
      </c>
      <c r="BK18" s="23">
        <f t="shared" si="43"/>
        <v>0.21630769230769231</v>
      </c>
      <c r="BL18" s="23">
        <f t="shared" si="44"/>
        <v>0.20657105606258153</v>
      </c>
      <c r="BM18" s="5">
        <v>1.1000000000000001</v>
      </c>
      <c r="BN18" s="5">
        <f t="shared" si="45"/>
        <v>0.40124223602484466</v>
      </c>
      <c r="BO18" s="50"/>
      <c r="BP18" s="48">
        <f t="shared" si="7"/>
        <v>9735.25</v>
      </c>
      <c r="BQ18" s="51">
        <f t="shared" si="8"/>
        <v>5</v>
      </c>
      <c r="BR18" s="47">
        <f t="shared" si="46"/>
        <v>3115.28</v>
      </c>
      <c r="BS18" s="46">
        <f t="shared" si="9"/>
        <v>17.5</v>
      </c>
      <c r="BT18" s="46">
        <f t="shared" si="47"/>
        <v>7788.2000000000007</v>
      </c>
      <c r="BU18" s="46">
        <f t="shared" si="10"/>
        <v>229.13569175000001</v>
      </c>
      <c r="BV18" s="46">
        <f t="shared" si="11"/>
        <v>147.4956084269231</v>
      </c>
      <c r="BW18" s="46">
        <f t="shared" si="12"/>
        <v>179.5226238464798</v>
      </c>
      <c r="BX18" s="46">
        <f t="shared" si="13"/>
        <v>220.44064175</v>
      </c>
      <c r="BY18" s="46">
        <f t="shared" si="14"/>
        <v>224.67954734782609</v>
      </c>
      <c r="BZ18" s="46">
        <f t="shared" si="15"/>
        <v>264055.97117270005</v>
      </c>
      <c r="CA18" s="46">
        <f t="shared" si="15"/>
        <v>169973.9391511862</v>
      </c>
      <c r="CB18" s="46">
        <f t="shared" si="15"/>
        <v>206881.87172068335</v>
      </c>
      <c r="CC18" s="46">
        <f t="shared" si="15"/>
        <v>254035.79555270003</v>
      </c>
      <c r="CD18" s="46">
        <f t="shared" si="15"/>
        <v>258920.7103636348</v>
      </c>
    </row>
    <row r="19" spans="1:82" s="52" customFormat="1" ht="15" customHeight="1" x14ac:dyDescent="0.35">
      <c r="A19" s="39">
        <v>16</v>
      </c>
      <c r="B19" s="40" t="s">
        <v>82</v>
      </c>
      <c r="C19" s="40" t="s">
        <v>106</v>
      </c>
      <c r="D19" s="41">
        <v>553.79999999999995</v>
      </c>
      <c r="E19" s="41">
        <f t="shared" si="16"/>
        <v>2215.1999999999998</v>
      </c>
      <c r="F19" s="41">
        <v>106.4</v>
      </c>
      <c r="G19" s="42" t="s">
        <v>84</v>
      </c>
      <c r="H19" s="43">
        <v>5</v>
      </c>
      <c r="I19" s="44">
        <v>17.5</v>
      </c>
      <c r="J19" s="41">
        <f t="shared" si="17"/>
        <v>1545.5</v>
      </c>
      <c r="K19" s="42" t="s">
        <v>85</v>
      </c>
      <c r="L19" s="44">
        <v>316.5</v>
      </c>
      <c r="M19" s="44">
        <v>316.5</v>
      </c>
      <c r="N19" s="41">
        <v>553.79999999999995</v>
      </c>
      <c r="O19" s="45" t="s">
        <v>95</v>
      </c>
      <c r="P19" s="45" t="s">
        <v>85</v>
      </c>
      <c r="Q19" s="45" t="s">
        <v>87</v>
      </c>
      <c r="R19" s="45" t="s">
        <v>88</v>
      </c>
      <c r="S19" s="46">
        <f t="shared" si="18"/>
        <v>104025.57670260004</v>
      </c>
      <c r="T19" s="46">
        <f t="shared" si="0"/>
        <v>46.959902809046611</v>
      </c>
      <c r="U19" s="47">
        <f t="shared" si="19"/>
        <v>104025.57670260004</v>
      </c>
      <c r="V19" s="47">
        <f t="shared" si="1"/>
        <v>0</v>
      </c>
      <c r="W19" s="47">
        <f t="shared" si="20"/>
        <v>101318.54064901835</v>
      </c>
      <c r="X19" s="47">
        <f t="shared" si="2"/>
        <v>2707.0360535816872</v>
      </c>
      <c r="Y19" s="48">
        <f t="shared" si="21"/>
        <v>104025.57670260004</v>
      </c>
      <c r="Z19" s="47">
        <f t="shared" si="3"/>
        <v>0</v>
      </c>
      <c r="AA19" s="48">
        <f t="shared" si="22"/>
        <v>98913.39364299133</v>
      </c>
      <c r="AB19" s="47">
        <f t="shared" si="4"/>
        <v>5112.1830596087093</v>
      </c>
      <c r="AC19" s="47">
        <f t="shared" si="23"/>
        <v>7819.2191131903965</v>
      </c>
      <c r="AD19" s="47">
        <f t="shared" si="24"/>
        <v>96206.357589409643</v>
      </c>
      <c r="AE19" s="47">
        <f t="shared" si="25"/>
        <v>3.5298027777132526</v>
      </c>
      <c r="AF19" s="49">
        <f t="shared" si="26"/>
        <v>7.5166313526382589E-2</v>
      </c>
      <c r="AG19" s="47">
        <f>IF(ISBLANK($D19),"",S19*_xlfn.XLOOKUP(Q19,DATA!$B$24:$B$25,DATA!$C$24:$C$25,"error",0,1)/1000)</f>
        <v>41.431306689111544</v>
      </c>
      <c r="AH19" s="47">
        <f>IF(ISBLANK($D19),"",V19*_xlfn.XLOOKUP(Q19,DATA!$B$24:$B$25,DATA!$C$24:$C$25,"error",0,1)/1000)</f>
        <v>0</v>
      </c>
      <c r="AI19" s="47">
        <f>IF(ISBLANK($D19),"",X19*_xlfn.XLOOKUP(Q19,DATA!$B$24:$B$25,DATA!$C$24:$C$25,"error",0,1)/1000)</f>
        <v>1.0781583194205142</v>
      </c>
      <c r="AJ19" s="47">
        <f>IF(ISBLANK($D19),"",Z19*_xlfn.XLOOKUP(Q19,DATA!$B$24:$B$25,DATA!$C$24:$C$25,"error",0,1)/1000)</f>
        <v>0</v>
      </c>
      <c r="AK19" s="47">
        <f>IF(ISBLANK($D19),"",AB19*_xlfn.XLOOKUP(Q19,DATA!$B$24:$B$25,DATA!$C$24:$C$25,"error",0,1)/1000)</f>
        <v>2.0360802689809567</v>
      </c>
      <c r="AL19" s="47">
        <f t="shared" si="5"/>
        <v>3.1142385884014709</v>
      </c>
      <c r="AM19" s="47">
        <f t="shared" si="6"/>
        <v>38.317068100710074</v>
      </c>
      <c r="AN19" s="47">
        <f t="shared" si="27"/>
        <v>1.4125649522330044</v>
      </c>
      <c r="AO19" s="47">
        <f t="shared" si="28"/>
        <v>0</v>
      </c>
      <c r="AP19" s="47">
        <f t="shared" si="29"/>
        <v>3.6758885410005729E-2</v>
      </c>
      <c r="AQ19" s="47">
        <f t="shared" si="30"/>
        <v>0</v>
      </c>
      <c r="AR19" s="47">
        <f t="shared" si="31"/>
        <v>6.9418414665919942E-2</v>
      </c>
      <c r="AS19" s="47">
        <f t="shared" si="32"/>
        <v>0.10617730007592567</v>
      </c>
      <c r="AT19" s="47">
        <f t="shared" si="33"/>
        <v>1.3063876521570787</v>
      </c>
      <c r="AU19" s="47">
        <f t="shared" si="34"/>
        <v>7.6824374474537341E-2</v>
      </c>
      <c r="AV19" s="47">
        <f t="shared" si="35"/>
        <v>0</v>
      </c>
      <c r="AW19" s="47">
        <f t="shared" si="36"/>
        <v>1.9991847975136994E-3</v>
      </c>
      <c r="AX19" s="47">
        <f t="shared" si="37"/>
        <v>0</v>
      </c>
      <c r="AY19" s="47">
        <f t="shared" si="38"/>
        <v>3.7754202207075991E-3</v>
      </c>
      <c r="AZ19" s="47">
        <f t="shared" si="39"/>
        <v>5.7746050182212981E-3</v>
      </c>
      <c r="BA19" s="47">
        <f t="shared" si="40"/>
        <v>7.1049769456316039E-2</v>
      </c>
      <c r="BB19" s="23">
        <f>IF(V19&gt;0,J19*DATA!$C$4,0)</f>
        <v>0</v>
      </c>
      <c r="BC19" s="23">
        <f>IF(X19&gt;0,N19*_xlfn.XLOOKUP(Elektrenai!O19,DATA!$B$5:$B$6,DATA!$C$5:$C$6,"error",0,1),0)</f>
        <v>47072.999999999993</v>
      </c>
      <c r="BD19" s="23" t="str">
        <f>IF(Z19&gt;0,(L19-M19)*DATA!$C$7,"0,00 ")</f>
        <v xml:space="preserve">0,00 </v>
      </c>
      <c r="BE19" s="23">
        <f>IF(G19="basement",D19*DATA!$C$8,IF(G19="ground",0,"error"))</f>
        <v>22152</v>
      </c>
      <c r="BF19" s="23">
        <f t="shared" si="41"/>
        <v>69225</v>
      </c>
      <c r="BG19" s="23">
        <v>0.25</v>
      </c>
      <c r="BH19" s="23">
        <v>1.1000000000000001</v>
      </c>
      <c r="BI19" s="23">
        <f t="shared" si="42"/>
        <v>0.85</v>
      </c>
      <c r="BJ19" s="23">
        <v>0.21</v>
      </c>
      <c r="BK19" s="23">
        <f t="shared" si="43"/>
        <v>0.25</v>
      </c>
      <c r="BL19" s="23">
        <f t="shared" si="44"/>
        <v>0.10900763358778627</v>
      </c>
      <c r="BM19" s="5">
        <v>1.1000000000000001</v>
      </c>
      <c r="BN19" s="5">
        <f t="shared" si="45"/>
        <v>0.40124223602484466</v>
      </c>
      <c r="BO19" s="50"/>
      <c r="BP19" s="48">
        <f t="shared" si="7"/>
        <v>9691.5</v>
      </c>
      <c r="BQ19" s="51">
        <f t="shared" si="8"/>
        <v>5</v>
      </c>
      <c r="BR19" s="47">
        <f t="shared" si="46"/>
        <v>3101.28</v>
      </c>
      <c r="BS19" s="46">
        <f t="shared" si="9"/>
        <v>17.5</v>
      </c>
      <c r="BT19" s="46">
        <f t="shared" si="47"/>
        <v>7753.2000000000007</v>
      </c>
      <c r="BU19" s="46">
        <f t="shared" si="10"/>
        <v>90.268636500000028</v>
      </c>
      <c r="BV19" s="46">
        <f t="shared" si="11"/>
        <v>90.268636500000028</v>
      </c>
      <c r="BW19" s="46">
        <f t="shared" si="12"/>
        <v>87.919594454198489</v>
      </c>
      <c r="BX19" s="46">
        <f t="shared" si="13"/>
        <v>90.268636500000028</v>
      </c>
      <c r="BY19" s="46">
        <f t="shared" si="14"/>
        <v>85.832517913043489</v>
      </c>
      <c r="BZ19" s="46">
        <f t="shared" si="15"/>
        <v>104025.57670260004</v>
      </c>
      <c r="CA19" s="46">
        <f t="shared" si="15"/>
        <v>104025.57670260004</v>
      </c>
      <c r="CB19" s="46">
        <f t="shared" si="15"/>
        <v>101318.54064901835</v>
      </c>
      <c r="CC19" s="46">
        <f t="shared" si="15"/>
        <v>104025.57670260004</v>
      </c>
      <c r="CD19" s="46">
        <f t="shared" si="15"/>
        <v>98913.39364299133</v>
      </c>
    </row>
    <row r="20" spans="1:82" s="52" customFormat="1" ht="15" customHeight="1" x14ac:dyDescent="0.35">
      <c r="A20" s="39">
        <v>17</v>
      </c>
      <c r="B20" s="40" t="s">
        <v>82</v>
      </c>
      <c r="C20" s="40" t="s">
        <v>107</v>
      </c>
      <c r="D20" s="41">
        <v>468.6</v>
      </c>
      <c r="E20" s="41">
        <f t="shared" si="16"/>
        <v>1874.4000000000003</v>
      </c>
      <c r="F20" s="41">
        <v>99.2</v>
      </c>
      <c r="G20" s="42" t="s">
        <v>84</v>
      </c>
      <c r="H20" s="43">
        <v>5</v>
      </c>
      <c r="I20" s="44">
        <v>17.5</v>
      </c>
      <c r="J20" s="41">
        <f t="shared" si="17"/>
        <v>1492.9</v>
      </c>
      <c r="K20" s="42" t="s">
        <v>91</v>
      </c>
      <c r="L20" s="44">
        <v>243.1</v>
      </c>
      <c r="M20" s="44">
        <v>158.1</v>
      </c>
      <c r="N20" s="41">
        <v>468.6</v>
      </c>
      <c r="O20" s="45" t="s">
        <v>95</v>
      </c>
      <c r="P20" s="45" t="s">
        <v>91</v>
      </c>
      <c r="Q20" s="45" t="s">
        <v>87</v>
      </c>
      <c r="R20" s="45" t="s">
        <v>88</v>
      </c>
      <c r="S20" s="46">
        <f t="shared" si="18"/>
        <v>233106.08162940003</v>
      </c>
      <c r="T20" s="46">
        <f t="shared" si="0"/>
        <v>124.36303970838668</v>
      </c>
      <c r="U20" s="47">
        <f t="shared" si="19"/>
        <v>141794.76606255694</v>
      </c>
      <c r="V20" s="47">
        <f t="shared" si="1"/>
        <v>91311.315566843085</v>
      </c>
      <c r="W20" s="47">
        <f t="shared" si="20"/>
        <v>184945.40752691036</v>
      </c>
      <c r="X20" s="47">
        <f t="shared" si="2"/>
        <v>48160.674102489662</v>
      </c>
      <c r="Y20" s="48">
        <f t="shared" si="21"/>
        <v>225906.46262940002</v>
      </c>
      <c r="Z20" s="47">
        <f t="shared" si="3"/>
        <v>7199.6190000000061</v>
      </c>
      <c r="AA20" s="48">
        <f t="shared" si="22"/>
        <v>228780.38827126959</v>
      </c>
      <c r="AB20" s="47">
        <f t="shared" si="4"/>
        <v>4325.6933581304329</v>
      </c>
      <c r="AC20" s="47">
        <f t="shared" si="23"/>
        <v>150997.30202746319</v>
      </c>
      <c r="AD20" s="47">
        <f t="shared" si="24"/>
        <v>82108.77960193684</v>
      </c>
      <c r="AE20" s="47">
        <f t="shared" si="25"/>
        <v>80.557672869965401</v>
      </c>
      <c r="AF20" s="49">
        <f t="shared" si="26"/>
        <v>0.64776217322173446</v>
      </c>
      <c r="AG20" s="47">
        <f>IF(ISBLANK($D20),"",S20*_xlfn.XLOOKUP(Q20,DATA!$B$24:$B$25,DATA!$C$24:$C$25,"error",0,1)/1000)</f>
        <v>92.841490191357437</v>
      </c>
      <c r="AH20" s="47">
        <f>IF(ISBLANK($D20),"",V20*_xlfn.XLOOKUP(Q20,DATA!$B$24:$B$25,DATA!$C$24:$C$25,"error",0,1)/1000)</f>
        <v>36.367470763962267</v>
      </c>
      <c r="AI20" s="47">
        <f>IF(ISBLANK($D20),"",X20*_xlfn.XLOOKUP(Q20,DATA!$B$24:$B$25,DATA!$C$24:$C$25,"error",0,1)/1000)</f>
        <v>19.181433281539583</v>
      </c>
      <c r="AJ20" s="47">
        <f>IF(ISBLANK($D20),"",Z20*_xlfn.XLOOKUP(Q20,DATA!$B$24:$B$25,DATA!$C$24:$C$25,"error",0,1)/1000)</f>
        <v>2.8674642553200025</v>
      </c>
      <c r="AK20" s="47">
        <f>IF(ISBLANK($D20),"",AB20*_xlfn.XLOOKUP(Q20,DATA!$B$24:$B$25,DATA!$C$24:$C$25,"error",0,1)/1000)</f>
        <v>1.7228371506761888</v>
      </c>
      <c r="AL20" s="47">
        <f t="shared" si="5"/>
        <v>60.139205451498043</v>
      </c>
      <c r="AM20" s="47">
        <f t="shared" si="6"/>
        <v>32.702284739859394</v>
      </c>
      <c r="AN20" s="47">
        <f t="shared" si="27"/>
        <v>3.1653511713127203</v>
      </c>
      <c r="AO20" s="47">
        <f t="shared" si="28"/>
        <v>1.239917799069377</v>
      </c>
      <c r="AP20" s="47">
        <f t="shared" si="29"/>
        <v>0.65397455577280394</v>
      </c>
      <c r="AQ20" s="47">
        <f t="shared" si="30"/>
        <v>9.7763740333838986E-2</v>
      </c>
      <c r="AR20" s="47">
        <f t="shared" si="31"/>
        <v>5.8738658563470547E-2</v>
      </c>
      <c r="AS20" s="47">
        <f t="shared" si="32"/>
        <v>2.0503947537394902</v>
      </c>
      <c r="AT20" s="47">
        <f t="shared" si="33"/>
        <v>1.1149564175732301</v>
      </c>
      <c r="AU20" s="47">
        <f t="shared" si="34"/>
        <v>0.1721521713701924</v>
      </c>
      <c r="AV20" s="47">
        <f t="shared" si="35"/>
        <v>6.7434710993478891E-2</v>
      </c>
      <c r="AW20" s="47">
        <f t="shared" si="36"/>
        <v>3.5567345834318663E-2</v>
      </c>
      <c r="AX20" s="47">
        <f t="shared" si="37"/>
        <v>5.3170214832000068E-3</v>
      </c>
      <c r="AY20" s="47">
        <f t="shared" si="38"/>
        <v>3.1945863405987282E-3</v>
      </c>
      <c r="AZ20" s="47">
        <f t="shared" si="39"/>
        <v>0.11151366465159629</v>
      </c>
      <c r="BA20" s="47">
        <f t="shared" si="40"/>
        <v>6.0638506718596108E-2</v>
      </c>
      <c r="BB20" s="23">
        <f>IF(V20&gt;0,J20*DATA!$C$4,0)</f>
        <v>97038.5</v>
      </c>
      <c r="BC20" s="23">
        <f>IF(X20&gt;0,N20*_xlfn.XLOOKUP(Elektrenai!O20,DATA!$B$5:$B$6,DATA!$C$5:$C$6,"error",0,1),0)</f>
        <v>39831</v>
      </c>
      <c r="BD20" s="23">
        <f>IF(Z20&gt;0,(L20-M20)*DATA!$C$7,"0,00 ")</f>
        <v>12750</v>
      </c>
      <c r="BE20" s="23">
        <f>IF(G20="basement",D20*DATA!$C$8,IF(G20="ground",0,"error"))</f>
        <v>18744</v>
      </c>
      <c r="BF20" s="23">
        <f t="shared" si="41"/>
        <v>168363.5</v>
      </c>
      <c r="BG20" s="23">
        <v>1.48</v>
      </c>
      <c r="BH20" s="23">
        <v>1.7118881118881117</v>
      </c>
      <c r="BI20" s="23">
        <f t="shared" si="42"/>
        <v>0.85</v>
      </c>
      <c r="BJ20" s="23">
        <v>2.33</v>
      </c>
      <c r="BK20" s="23">
        <f t="shared" si="43"/>
        <v>0.21630769230769231</v>
      </c>
      <c r="BL20" s="23">
        <f t="shared" si="44"/>
        <v>0.20657105606258153</v>
      </c>
      <c r="BM20" s="5">
        <v>1.1000000000000001</v>
      </c>
      <c r="BN20" s="5">
        <f t="shared" si="45"/>
        <v>0.40124223602484466</v>
      </c>
      <c r="BO20" s="50"/>
      <c r="BP20" s="48">
        <f t="shared" si="7"/>
        <v>8200.5</v>
      </c>
      <c r="BQ20" s="51">
        <f t="shared" si="8"/>
        <v>5</v>
      </c>
      <c r="BR20" s="47">
        <f t="shared" si="46"/>
        <v>2624.16</v>
      </c>
      <c r="BS20" s="46">
        <f t="shared" si="9"/>
        <v>17.5</v>
      </c>
      <c r="BT20" s="46">
        <f t="shared" si="47"/>
        <v>6560.4000000000005</v>
      </c>
      <c r="BU20" s="46">
        <f t="shared" si="10"/>
        <v>202.27879350000001</v>
      </c>
      <c r="BV20" s="46">
        <f t="shared" si="11"/>
        <v>123.04301116153847</v>
      </c>
      <c r="BW20" s="46">
        <f t="shared" si="12"/>
        <v>160.48716376857891</v>
      </c>
      <c r="BX20" s="46">
        <f t="shared" si="13"/>
        <v>196.0312935</v>
      </c>
      <c r="BY20" s="46">
        <f t="shared" si="14"/>
        <v>198.52515469565219</v>
      </c>
      <c r="BZ20" s="46">
        <f t="shared" ref="BZ20:CD70" si="48">BU20*1152.4</f>
        <v>233106.08162940003</v>
      </c>
      <c r="CA20" s="46">
        <f t="shared" si="48"/>
        <v>141794.76606255694</v>
      </c>
      <c r="CB20" s="46">
        <f t="shared" si="48"/>
        <v>184945.40752691036</v>
      </c>
      <c r="CC20" s="46">
        <f t="shared" si="48"/>
        <v>225906.46262940002</v>
      </c>
      <c r="CD20" s="46">
        <f t="shared" si="48"/>
        <v>228780.38827126959</v>
      </c>
    </row>
    <row r="21" spans="1:82" s="52" customFormat="1" ht="15" customHeight="1" x14ac:dyDescent="0.35">
      <c r="A21" s="39">
        <v>18</v>
      </c>
      <c r="B21" s="40" t="s">
        <v>82</v>
      </c>
      <c r="C21" s="40" t="s">
        <v>108</v>
      </c>
      <c r="D21" s="41">
        <v>359.4</v>
      </c>
      <c r="E21" s="41">
        <f t="shared" si="16"/>
        <v>575.04</v>
      </c>
      <c r="F21" s="41">
        <v>83.6</v>
      </c>
      <c r="G21" s="42" t="s">
        <v>84</v>
      </c>
      <c r="H21" s="43">
        <v>2</v>
      </c>
      <c r="I21" s="44">
        <v>8.5</v>
      </c>
      <c r="J21" s="41">
        <f t="shared" si="17"/>
        <v>596.89999999999986</v>
      </c>
      <c r="K21" s="42" t="s">
        <v>91</v>
      </c>
      <c r="L21" s="44">
        <v>113.7</v>
      </c>
      <c r="M21" s="44">
        <v>96.6</v>
      </c>
      <c r="N21" s="41">
        <v>359.4</v>
      </c>
      <c r="O21" s="45" t="s">
        <v>95</v>
      </c>
      <c r="P21" s="45" t="s">
        <v>91</v>
      </c>
      <c r="Q21" s="45" t="s">
        <v>87</v>
      </c>
      <c r="R21" s="45" t="s">
        <v>88</v>
      </c>
      <c r="S21" s="46">
        <f t="shared" si="18"/>
        <v>112994.24010252002</v>
      </c>
      <c r="T21" s="46">
        <f t="shared" si="0"/>
        <v>196.49805248768786</v>
      </c>
      <c r="U21" s="47">
        <f t="shared" si="19"/>
        <v>76485.616442630766</v>
      </c>
      <c r="V21" s="47">
        <f t="shared" si="1"/>
        <v>36508.623659889257</v>
      </c>
      <c r="W21" s="47">
        <f t="shared" si="20"/>
        <v>76056.668031596404</v>
      </c>
      <c r="X21" s="47">
        <f t="shared" si="2"/>
        <v>36937.572070923619</v>
      </c>
      <c r="Y21" s="48">
        <f t="shared" si="21"/>
        <v>111545.84616252</v>
      </c>
      <c r="Z21" s="47">
        <f t="shared" si="3"/>
        <v>1448.3939400000236</v>
      </c>
      <c r="AA21" s="48">
        <f t="shared" si="22"/>
        <v>109676.58284065043</v>
      </c>
      <c r="AB21" s="47">
        <f t="shared" si="4"/>
        <v>3317.6572618695936</v>
      </c>
      <c r="AC21" s="47">
        <f t="shared" si="23"/>
        <v>78212.246932682494</v>
      </c>
      <c r="AD21" s="47">
        <f t="shared" si="24"/>
        <v>34781.993169837529</v>
      </c>
      <c r="AE21" s="47">
        <f t="shared" si="25"/>
        <v>136.01183732032987</v>
      </c>
      <c r="AF21" s="49">
        <f t="shared" si="26"/>
        <v>0.69217906029298737</v>
      </c>
      <c r="AG21" s="47">
        <f>IF(ISBLANK($D21),"",S21*_xlfn.XLOOKUP(Q21,DATA!$B$24:$B$25,DATA!$C$24:$C$25,"error",0,1)/1000)</f>
        <v>45.003345948031672</v>
      </c>
      <c r="AH21" s="47">
        <f>IF(ISBLANK($D21),"",V21*_xlfn.XLOOKUP(Q21,DATA!$B$24:$B$25,DATA!$C$24:$C$25,"error",0,1)/1000)</f>
        <v>14.540654631260695</v>
      </c>
      <c r="AI21" s="47">
        <f>IF(ISBLANK($D21),"",X21*_xlfn.XLOOKUP(Q21,DATA!$B$24:$B$25,DATA!$C$24:$C$25,"error",0,1)/1000)</f>
        <v>14.71149620440746</v>
      </c>
      <c r="AJ21" s="47">
        <f>IF(ISBLANK($D21),"",Z21*_xlfn.XLOOKUP(Q21,DATA!$B$24:$B$25,DATA!$C$24:$C$25,"error",0,1)/1000)</f>
        <v>0.57686633842320945</v>
      </c>
      <c r="AK21" s="47">
        <f>IF(ISBLANK($D21),"",AB21*_xlfn.XLOOKUP(Q21,DATA!$B$24:$B$25,DATA!$C$24:$C$25,"error",0,1)/1000)</f>
        <v>1.3213565342574218</v>
      </c>
      <c r="AL21" s="47">
        <f t="shared" si="5"/>
        <v>31.150373708348784</v>
      </c>
      <c r="AM21" s="47">
        <f t="shared" si="6"/>
        <v>13.852972239682888</v>
      </c>
      <c r="AN21" s="47">
        <f t="shared" si="27"/>
        <v>1.5343505744682064</v>
      </c>
      <c r="AO21" s="47">
        <f t="shared" si="28"/>
        <v>0.49575117842086647</v>
      </c>
      <c r="AP21" s="47">
        <f t="shared" si="29"/>
        <v>0.5015758756823433</v>
      </c>
      <c r="AQ21" s="47">
        <f t="shared" si="30"/>
        <v>1.9667764231866735E-2</v>
      </c>
      <c r="AR21" s="47">
        <f t="shared" si="31"/>
        <v>4.5050520460331846E-2</v>
      </c>
      <c r="AS21" s="47">
        <f t="shared" si="32"/>
        <v>1.0620453387954083</v>
      </c>
      <c r="AT21" s="47">
        <f t="shared" si="33"/>
        <v>0.47230523567279814</v>
      </c>
      <c r="AU21" s="47">
        <f t="shared" si="34"/>
        <v>8.3447860519141104E-2</v>
      </c>
      <c r="AV21" s="47">
        <f t="shared" si="35"/>
        <v>2.6962140124594795E-2</v>
      </c>
      <c r="AW21" s="47">
        <f t="shared" si="36"/>
        <v>2.7278924653978118E-2</v>
      </c>
      <c r="AX21" s="47">
        <f t="shared" si="37"/>
        <v>1.0696596160320179E-3</v>
      </c>
      <c r="AY21" s="47">
        <f t="shared" si="38"/>
        <v>2.4501372829944371E-3</v>
      </c>
      <c r="AZ21" s="47">
        <f t="shared" si="39"/>
        <v>5.7760861677599362E-2</v>
      </c>
      <c r="BA21" s="47">
        <f t="shared" si="40"/>
        <v>2.5686998841541742E-2</v>
      </c>
      <c r="BB21" s="23">
        <f>IF(V21&gt;0,J21*DATA!$C$4,0)</f>
        <v>38798.499999999993</v>
      </c>
      <c r="BC21" s="23">
        <f>IF(X21&gt;0,N21*_xlfn.XLOOKUP(Elektrenai!O21,DATA!$B$5:$B$6,DATA!$C$5:$C$6,"error",0,1),0)</f>
        <v>30548.999999999996</v>
      </c>
      <c r="BD21" s="23">
        <f>IF(Z21&gt;0,(L21-M21)*DATA!$C$7,"0,00 ")</f>
        <v>2565.0000000000014</v>
      </c>
      <c r="BE21" s="23">
        <f>IF(G21="basement",D21*DATA!$C$8,IF(G21="ground",0,"error"))</f>
        <v>14376</v>
      </c>
      <c r="BF21" s="23">
        <f t="shared" si="41"/>
        <v>86288.499999999985</v>
      </c>
      <c r="BG21" s="23">
        <v>1.48</v>
      </c>
      <c r="BH21" s="23">
        <v>1.3631926121372033</v>
      </c>
      <c r="BI21" s="23">
        <f t="shared" si="42"/>
        <v>0.85</v>
      </c>
      <c r="BJ21" s="23">
        <v>2.33</v>
      </c>
      <c r="BK21" s="23">
        <f t="shared" si="43"/>
        <v>0.21630769230769231</v>
      </c>
      <c r="BL21" s="23">
        <f t="shared" si="44"/>
        <v>0.20657105606258153</v>
      </c>
      <c r="BM21" s="5">
        <v>1.1000000000000001</v>
      </c>
      <c r="BN21" s="5">
        <f t="shared" si="45"/>
        <v>0.40124223602484466</v>
      </c>
      <c r="BO21" s="50"/>
      <c r="BP21" s="48">
        <f t="shared" si="7"/>
        <v>3054.8999999999996</v>
      </c>
      <c r="BQ21" s="51">
        <f t="shared" si="8"/>
        <v>2</v>
      </c>
      <c r="BR21" s="47">
        <f t="shared" si="46"/>
        <v>977.56799999999987</v>
      </c>
      <c r="BS21" s="46">
        <f t="shared" si="9"/>
        <v>8.5</v>
      </c>
      <c r="BT21" s="46">
        <f t="shared" si="47"/>
        <v>2321.7239999999997</v>
      </c>
      <c r="BU21" s="46">
        <f t="shared" si="10"/>
        <v>98.051232300000009</v>
      </c>
      <c r="BV21" s="46">
        <f t="shared" si="11"/>
        <v>66.370718884615371</v>
      </c>
      <c r="BW21" s="46">
        <f t="shared" si="12"/>
        <v>65.998497077053457</v>
      </c>
      <c r="BX21" s="46">
        <f t="shared" si="13"/>
        <v>96.794382299999995</v>
      </c>
      <c r="BY21" s="46">
        <f t="shared" si="14"/>
        <v>95.172321104347816</v>
      </c>
      <c r="BZ21" s="46">
        <f t="shared" si="48"/>
        <v>112994.24010252002</v>
      </c>
      <c r="CA21" s="46">
        <f t="shared" si="48"/>
        <v>76485.616442630766</v>
      </c>
      <c r="CB21" s="46">
        <f t="shared" si="48"/>
        <v>76056.668031596404</v>
      </c>
      <c r="CC21" s="46">
        <f t="shared" si="48"/>
        <v>111545.84616252</v>
      </c>
      <c r="CD21" s="46">
        <f t="shared" si="48"/>
        <v>109676.58284065043</v>
      </c>
    </row>
    <row r="22" spans="1:82" s="52" customFormat="1" ht="15" customHeight="1" x14ac:dyDescent="0.35">
      <c r="A22" s="39">
        <v>19</v>
      </c>
      <c r="B22" s="40" t="s">
        <v>82</v>
      </c>
      <c r="C22" s="40" t="s">
        <v>109</v>
      </c>
      <c r="D22" s="41">
        <v>372.1</v>
      </c>
      <c r="E22" s="41">
        <f t="shared" si="16"/>
        <v>1488.4</v>
      </c>
      <c r="F22" s="41">
        <v>78.599999999999994</v>
      </c>
      <c r="G22" s="42" t="s">
        <v>84</v>
      </c>
      <c r="H22" s="43">
        <v>5</v>
      </c>
      <c r="I22" s="44">
        <v>17.5</v>
      </c>
      <c r="J22" s="41">
        <f t="shared" si="17"/>
        <v>1141.7</v>
      </c>
      <c r="K22" s="42" t="s">
        <v>91</v>
      </c>
      <c r="L22" s="44">
        <v>233.8</v>
      </c>
      <c r="M22" s="44">
        <v>105.2</v>
      </c>
      <c r="N22" s="41">
        <v>372.1</v>
      </c>
      <c r="O22" s="45" t="s">
        <v>95</v>
      </c>
      <c r="P22" s="45" t="s">
        <v>91</v>
      </c>
      <c r="Q22" s="45" t="s">
        <v>87</v>
      </c>
      <c r="R22" s="45" t="s">
        <v>88</v>
      </c>
      <c r="S22" s="46">
        <f t="shared" si="18"/>
        <v>189312.87847010003</v>
      </c>
      <c r="T22" s="46">
        <f t="shared" si="0"/>
        <v>127.1922053682478</v>
      </c>
      <c r="U22" s="47">
        <f t="shared" si="19"/>
        <v>119482.26089178619</v>
      </c>
      <c r="V22" s="47">
        <f t="shared" si="1"/>
        <v>69830.617578313831</v>
      </c>
      <c r="W22" s="47">
        <f t="shared" si="20"/>
        <v>151070.05552187888</v>
      </c>
      <c r="X22" s="47">
        <f t="shared" si="2"/>
        <v>38242.822948221146</v>
      </c>
      <c r="Y22" s="48">
        <f t="shared" si="21"/>
        <v>178420.27843010001</v>
      </c>
      <c r="Z22" s="47">
        <f t="shared" si="3"/>
        <v>10892.600040000019</v>
      </c>
      <c r="AA22" s="48">
        <f t="shared" si="22"/>
        <v>185877.98624099133</v>
      </c>
      <c r="AB22" s="47">
        <f t="shared" si="4"/>
        <v>3434.8922291086928</v>
      </c>
      <c r="AC22" s="47">
        <f t="shared" si="23"/>
        <v>122400.93279564369</v>
      </c>
      <c r="AD22" s="47">
        <f t="shared" si="24"/>
        <v>66911.945674456336</v>
      </c>
      <c r="AE22" s="47">
        <f t="shared" si="25"/>
        <v>82.236584786108367</v>
      </c>
      <c r="AF22" s="49">
        <f t="shared" si="26"/>
        <v>0.64655365120855013</v>
      </c>
      <c r="AG22" s="47">
        <f>IF(ISBLANK($D22),"",S22*_xlfn.XLOOKUP(Q22,DATA!$B$24:$B$25,DATA!$C$24:$C$25,"error",0,1)/1000)</f>
        <v>75.399533237071452</v>
      </c>
      <c r="AH22" s="47">
        <f>IF(ISBLANK($D22),"",V22*_xlfn.XLOOKUP(Q22,DATA!$B$24:$B$25,DATA!$C$24:$C$25,"error",0,1)/1000)</f>
        <v>27.812138369090832</v>
      </c>
      <c r="AI22" s="47">
        <f>IF(ISBLANK($D22),"",X22*_xlfn.XLOOKUP(Q22,DATA!$B$24:$B$25,DATA!$C$24:$C$25,"error",0,1)/1000)</f>
        <v>15.231351523817519</v>
      </c>
      <c r="AJ22" s="47">
        <f>IF(ISBLANK($D22),"",Z22*_xlfn.XLOOKUP(Q22,DATA!$B$24:$B$25,DATA!$C$24:$C$25,"error",0,1)/1000)</f>
        <v>4.3383047439312072</v>
      </c>
      <c r="AK22" s="47">
        <f>IF(ISBLANK($D22),"",AB22*_xlfn.XLOOKUP(Q22,DATA!$B$24:$B$25,DATA!$C$24:$C$25,"error",0,1)/1000)</f>
        <v>1.3680488770094104</v>
      </c>
      <c r="AL22" s="47">
        <f t="shared" si="5"/>
        <v>48.749843513848965</v>
      </c>
      <c r="AM22" s="47">
        <f t="shared" si="6"/>
        <v>26.649689723222487</v>
      </c>
      <c r="AN22" s="47">
        <f t="shared" si="27"/>
        <v>2.5706825725920299</v>
      </c>
      <c r="AO22" s="47">
        <f t="shared" si="28"/>
        <v>0.94823106115446931</v>
      </c>
      <c r="AP22" s="47">
        <f t="shared" si="29"/>
        <v>0.51929989800055631</v>
      </c>
      <c r="AQ22" s="47">
        <f t="shared" si="30"/>
        <v>0.14791078831684357</v>
      </c>
      <c r="AR22" s="47">
        <f t="shared" si="31"/>
        <v>4.6642455935696506E-2</v>
      </c>
      <c r="AS22" s="47">
        <f t="shared" si="32"/>
        <v>1.6620842034075656</v>
      </c>
      <c r="AT22" s="47">
        <f t="shared" si="33"/>
        <v>0.90859836918446435</v>
      </c>
      <c r="AU22" s="47">
        <f t="shared" si="34"/>
        <v>0.13981026521986134</v>
      </c>
      <c r="AV22" s="47">
        <f t="shared" si="35"/>
        <v>5.1570908661835904E-2</v>
      </c>
      <c r="AW22" s="47">
        <f t="shared" si="36"/>
        <v>2.8242871073303446E-2</v>
      </c>
      <c r="AX22" s="47">
        <f t="shared" si="37"/>
        <v>8.0443407381120182E-3</v>
      </c>
      <c r="AY22" s="47">
        <f t="shared" si="38"/>
        <v>2.5367169810857583E-3</v>
      </c>
      <c r="AZ22" s="47">
        <f t="shared" si="39"/>
        <v>9.0394837454337115E-2</v>
      </c>
      <c r="BA22" s="47">
        <f t="shared" si="40"/>
        <v>4.9415427765524225E-2</v>
      </c>
      <c r="BB22" s="23">
        <f>IF(V22&gt;0,J22*DATA!$C$4,0)</f>
        <v>74210.5</v>
      </c>
      <c r="BC22" s="23">
        <f>IF(X22&gt;0,N22*_xlfn.XLOOKUP(Elektrenai!O22,DATA!$B$5:$B$6,DATA!$C$5:$C$6,"error",0,1),0)</f>
        <v>31628.500000000004</v>
      </c>
      <c r="BD22" s="23">
        <f>IF(Z22&gt;0,(L22-M22)*DATA!$C$7,"0,00 ")</f>
        <v>19290.000000000004</v>
      </c>
      <c r="BE22" s="23">
        <f>IF(G22="basement",D22*DATA!$C$8,IF(G22="ground",0,"error"))</f>
        <v>14884</v>
      </c>
      <c r="BF22" s="23">
        <f t="shared" si="41"/>
        <v>140013</v>
      </c>
      <c r="BG22" s="23">
        <v>1.48</v>
      </c>
      <c r="BH22" s="23">
        <v>2.0625748502994017</v>
      </c>
      <c r="BI22" s="23">
        <f t="shared" si="42"/>
        <v>0.85</v>
      </c>
      <c r="BJ22" s="23">
        <v>2.33</v>
      </c>
      <c r="BK22" s="23">
        <f t="shared" si="43"/>
        <v>0.21630769230769231</v>
      </c>
      <c r="BL22" s="23">
        <f t="shared" si="44"/>
        <v>0.20657105606258153</v>
      </c>
      <c r="BM22" s="5">
        <v>1.1000000000000001</v>
      </c>
      <c r="BN22" s="5">
        <f t="shared" si="45"/>
        <v>0.40124223602484466</v>
      </c>
      <c r="BO22" s="50"/>
      <c r="BP22" s="48">
        <f t="shared" si="7"/>
        <v>6511.75</v>
      </c>
      <c r="BQ22" s="51">
        <f t="shared" si="8"/>
        <v>5</v>
      </c>
      <c r="BR22" s="47">
        <f t="shared" si="46"/>
        <v>2083.7600000000002</v>
      </c>
      <c r="BS22" s="46">
        <f t="shared" si="9"/>
        <v>17.5</v>
      </c>
      <c r="BT22" s="46">
        <f t="shared" si="47"/>
        <v>5209.4000000000005</v>
      </c>
      <c r="BU22" s="46">
        <f t="shared" si="10"/>
        <v>164.27705525000002</v>
      </c>
      <c r="BV22" s="46">
        <f t="shared" si="11"/>
        <v>103.6812399269231</v>
      </c>
      <c r="BW22" s="46">
        <f t="shared" si="12"/>
        <v>131.09168302835724</v>
      </c>
      <c r="BX22" s="46">
        <f t="shared" si="13"/>
        <v>154.82495524999999</v>
      </c>
      <c r="BY22" s="46">
        <f t="shared" si="14"/>
        <v>161.2964129130435</v>
      </c>
      <c r="BZ22" s="46">
        <f t="shared" si="48"/>
        <v>189312.87847010003</v>
      </c>
      <c r="CA22" s="46">
        <f t="shared" si="48"/>
        <v>119482.26089178619</v>
      </c>
      <c r="CB22" s="46">
        <f t="shared" si="48"/>
        <v>151070.05552187888</v>
      </c>
      <c r="CC22" s="46">
        <f t="shared" si="48"/>
        <v>178420.27843010001</v>
      </c>
      <c r="CD22" s="46">
        <f t="shared" si="48"/>
        <v>185877.98624099133</v>
      </c>
    </row>
    <row r="23" spans="1:82" s="52" customFormat="1" ht="15" customHeight="1" x14ac:dyDescent="0.35">
      <c r="A23" s="39">
        <v>20</v>
      </c>
      <c r="B23" s="40" t="s">
        <v>82</v>
      </c>
      <c r="C23" s="40" t="s">
        <v>110</v>
      </c>
      <c r="D23" s="41">
        <v>320.5</v>
      </c>
      <c r="E23" s="41">
        <f t="shared" si="16"/>
        <v>1282.0000000000002</v>
      </c>
      <c r="F23" s="41">
        <v>73</v>
      </c>
      <c r="G23" s="42" t="s">
        <v>84</v>
      </c>
      <c r="H23" s="43">
        <v>5</v>
      </c>
      <c r="I23" s="44">
        <v>17.5</v>
      </c>
      <c r="J23" s="41">
        <f t="shared" si="17"/>
        <v>1060.3</v>
      </c>
      <c r="K23" s="42" t="s">
        <v>91</v>
      </c>
      <c r="L23" s="44">
        <v>217.2</v>
      </c>
      <c r="M23" s="44">
        <v>119.5</v>
      </c>
      <c r="N23" s="41">
        <v>320.5</v>
      </c>
      <c r="O23" s="45" t="s">
        <v>95</v>
      </c>
      <c r="P23" s="45" t="s">
        <v>91</v>
      </c>
      <c r="Q23" s="45" t="s">
        <v>87</v>
      </c>
      <c r="R23" s="45" t="s">
        <v>88</v>
      </c>
      <c r="S23" s="46">
        <f t="shared" si="18"/>
        <v>168306.18105770004</v>
      </c>
      <c r="T23" s="46">
        <f t="shared" si="0"/>
        <v>131.28407258790952</v>
      </c>
      <c r="U23" s="47">
        <f t="shared" si="19"/>
        <v>103454.29017718309</v>
      </c>
      <c r="V23" s="47">
        <f t="shared" si="1"/>
        <v>64851.890880516949</v>
      </c>
      <c r="W23" s="47">
        <f t="shared" si="20"/>
        <v>135366.58214637276</v>
      </c>
      <c r="X23" s="47">
        <f t="shared" si="2"/>
        <v>32939.598911327281</v>
      </c>
      <c r="Y23" s="48">
        <f t="shared" si="21"/>
        <v>160030.85427770001</v>
      </c>
      <c r="Z23" s="47">
        <f t="shared" si="3"/>
        <v>8275.3267800000322</v>
      </c>
      <c r="AA23" s="48">
        <f t="shared" si="22"/>
        <v>165347.61357737394</v>
      </c>
      <c r="AB23" s="47">
        <f t="shared" si="4"/>
        <v>2958.5674803261063</v>
      </c>
      <c r="AC23" s="47">
        <f t="shared" si="23"/>
        <v>109025.38405217037</v>
      </c>
      <c r="AD23" s="47">
        <f t="shared" si="24"/>
        <v>59280.797005529676</v>
      </c>
      <c r="AE23" s="47">
        <f t="shared" si="25"/>
        <v>85.043201288744427</v>
      </c>
      <c r="AF23" s="49">
        <f t="shared" si="26"/>
        <v>0.64778003616393287</v>
      </c>
      <c r="AG23" s="47">
        <f>IF(ISBLANK($D23),"",S23*_xlfn.XLOOKUP(Q23,DATA!$B$24:$B$25,DATA!$C$24:$C$25,"error",0,1)/1000)</f>
        <v>67.032985791660778</v>
      </c>
      <c r="AH23" s="47">
        <f>IF(ISBLANK($D23),"",V23*_xlfn.XLOOKUP(Q23,DATA!$B$24:$B$25,DATA!$C$24:$C$25,"error",0,1)/1000)</f>
        <v>25.829211099892291</v>
      </c>
      <c r="AI23" s="47">
        <f>IF(ISBLANK($D23),"",X23*_xlfn.XLOOKUP(Q23,DATA!$B$24:$B$25,DATA!$C$24:$C$25,"error",0,1)/1000)</f>
        <v>13.11918345440343</v>
      </c>
      <c r="AJ23" s="47">
        <f>IF(ISBLANK($D23),"",Z23*_xlfn.XLOOKUP(Q23,DATA!$B$24:$B$25,DATA!$C$24:$C$25,"error",0,1)/1000)</f>
        <v>3.2958971499384129</v>
      </c>
      <c r="AK23" s="47">
        <f>IF(ISBLANK($D23),"",AB23*_xlfn.XLOOKUP(Q23,DATA!$B$24:$B$25,DATA!$C$24:$C$25,"error",0,1)/1000)</f>
        <v>1.1783382560642817</v>
      </c>
      <c r="AL23" s="47">
        <f t="shared" si="5"/>
        <v>43.422629960298408</v>
      </c>
      <c r="AM23" s="47">
        <f t="shared" si="6"/>
        <v>23.610355831362369</v>
      </c>
      <c r="AN23" s="47">
        <f t="shared" si="27"/>
        <v>2.2854322960013667</v>
      </c>
      <c r="AO23" s="47">
        <f t="shared" si="28"/>
        <v>0.8806248525375181</v>
      </c>
      <c r="AP23" s="47">
        <f t="shared" si="29"/>
        <v>0.44728733488088779</v>
      </c>
      <c r="AQ23" s="47">
        <f t="shared" si="30"/>
        <v>0.11237079330136585</v>
      </c>
      <c r="AR23" s="47">
        <f t="shared" si="31"/>
        <v>4.0174434634213482E-2</v>
      </c>
      <c r="AS23" s="47">
        <f t="shared" si="32"/>
        <v>1.4804574153539851</v>
      </c>
      <c r="AT23" s="47">
        <f t="shared" si="33"/>
        <v>0.80497488064738154</v>
      </c>
      <c r="AU23" s="47">
        <f t="shared" si="34"/>
        <v>0.12429651908512665</v>
      </c>
      <c r="AV23" s="47">
        <f t="shared" si="35"/>
        <v>4.7894047870845793E-2</v>
      </c>
      <c r="AW23" s="47">
        <f t="shared" si="36"/>
        <v>2.432636436171394E-2</v>
      </c>
      <c r="AX23" s="47">
        <f t="shared" si="37"/>
        <v>6.1114470459840264E-3</v>
      </c>
      <c r="AY23" s="47">
        <f t="shared" si="38"/>
        <v>2.1849443494705491E-3</v>
      </c>
      <c r="AZ23" s="47">
        <f t="shared" si="39"/>
        <v>8.0516803628014305E-2</v>
      </c>
      <c r="BA23" s="47">
        <f t="shared" si="40"/>
        <v>4.3779715457112345E-2</v>
      </c>
      <c r="BB23" s="23">
        <f>IF(V23&gt;0,J23*DATA!$C$4,0)</f>
        <v>68919.5</v>
      </c>
      <c r="BC23" s="23">
        <f>IF(X23&gt;0,N23*_xlfn.XLOOKUP(Elektrenai!O23,DATA!$B$5:$B$6,DATA!$C$5:$C$6,"error",0,1),0)</f>
        <v>27242.5</v>
      </c>
      <c r="BD23" s="23">
        <f>IF(Z23&gt;0,(L23-M23)*DATA!$C$7,"0,00 ")</f>
        <v>14654.999999999998</v>
      </c>
      <c r="BE23" s="23">
        <f>IF(G23="basement",D23*DATA!$C$8,IF(G23="ground",0,"error"))</f>
        <v>12820</v>
      </c>
      <c r="BF23" s="23">
        <f t="shared" si="41"/>
        <v>123637</v>
      </c>
      <c r="BG23" s="23">
        <v>1.48</v>
      </c>
      <c r="BH23" s="23">
        <v>1.8871777163904235</v>
      </c>
      <c r="BI23" s="23">
        <f t="shared" si="42"/>
        <v>0.85</v>
      </c>
      <c r="BJ23" s="23">
        <v>2.33</v>
      </c>
      <c r="BK23" s="23">
        <f t="shared" si="43"/>
        <v>0.21630769230769231</v>
      </c>
      <c r="BL23" s="23">
        <f t="shared" si="44"/>
        <v>0.20657105606258153</v>
      </c>
      <c r="BM23" s="5">
        <v>1.1000000000000001</v>
      </c>
      <c r="BN23" s="5">
        <f t="shared" si="45"/>
        <v>0.40124223602484466</v>
      </c>
      <c r="BO23" s="50"/>
      <c r="BP23" s="48">
        <f t="shared" si="7"/>
        <v>5608.75</v>
      </c>
      <c r="BQ23" s="51">
        <f t="shared" si="8"/>
        <v>5</v>
      </c>
      <c r="BR23" s="47">
        <f t="shared" si="46"/>
        <v>1794.8</v>
      </c>
      <c r="BS23" s="46">
        <f t="shared" si="9"/>
        <v>17.5</v>
      </c>
      <c r="BT23" s="46">
        <f t="shared" si="47"/>
        <v>4487</v>
      </c>
      <c r="BU23" s="46">
        <f t="shared" si="10"/>
        <v>146.04840425000003</v>
      </c>
      <c r="BV23" s="46">
        <f t="shared" si="11"/>
        <v>89.772900188461549</v>
      </c>
      <c r="BW23" s="46">
        <f t="shared" si="12"/>
        <v>117.46492723565842</v>
      </c>
      <c r="BX23" s="46">
        <f t="shared" si="13"/>
        <v>138.86745425000001</v>
      </c>
      <c r="BY23" s="46">
        <f t="shared" si="14"/>
        <v>143.48109473913044</v>
      </c>
      <c r="BZ23" s="46">
        <f t="shared" si="48"/>
        <v>168306.18105770004</v>
      </c>
      <c r="CA23" s="46">
        <f t="shared" si="48"/>
        <v>103454.29017718309</v>
      </c>
      <c r="CB23" s="46">
        <f t="shared" si="48"/>
        <v>135366.58214637276</v>
      </c>
      <c r="CC23" s="46">
        <f t="shared" si="48"/>
        <v>160030.85427770001</v>
      </c>
      <c r="CD23" s="46">
        <f t="shared" si="48"/>
        <v>165347.61357737394</v>
      </c>
    </row>
    <row r="24" spans="1:82" s="52" customFormat="1" ht="15" customHeight="1" x14ac:dyDescent="0.35">
      <c r="A24" s="39">
        <v>21</v>
      </c>
      <c r="B24" s="40" t="s">
        <v>82</v>
      </c>
      <c r="C24" s="40" t="s">
        <v>111</v>
      </c>
      <c r="D24" s="41">
        <v>325.60000000000002</v>
      </c>
      <c r="E24" s="41">
        <f t="shared" si="16"/>
        <v>1302.4000000000001</v>
      </c>
      <c r="F24" s="41">
        <v>73.599999999999994</v>
      </c>
      <c r="G24" s="42" t="s">
        <v>84</v>
      </c>
      <c r="H24" s="43">
        <v>5</v>
      </c>
      <c r="I24" s="44">
        <v>17.5</v>
      </c>
      <c r="J24" s="41">
        <f t="shared" si="17"/>
        <v>1069.0999999999999</v>
      </c>
      <c r="K24" s="42" t="s">
        <v>85</v>
      </c>
      <c r="L24" s="44">
        <v>218.9</v>
      </c>
      <c r="M24" s="44">
        <v>218.9</v>
      </c>
      <c r="N24" s="41">
        <v>325.60000000000002</v>
      </c>
      <c r="O24" s="45" t="s">
        <v>95</v>
      </c>
      <c r="P24" s="45" t="s">
        <v>85</v>
      </c>
      <c r="Q24" s="45" t="s">
        <v>87</v>
      </c>
      <c r="R24" s="45" t="s">
        <v>88</v>
      </c>
      <c r="S24" s="46">
        <f t="shared" si="18"/>
        <v>64849.198803200008</v>
      </c>
      <c r="T24" s="46">
        <f t="shared" si="0"/>
        <v>49.792075248157253</v>
      </c>
      <c r="U24" s="47">
        <f t="shared" si="19"/>
        <v>64849.198803200008</v>
      </c>
      <c r="V24" s="47">
        <f t="shared" si="1"/>
        <v>0</v>
      </c>
      <c r="W24" s="47">
        <f t="shared" si="20"/>
        <v>63257.629754723675</v>
      </c>
      <c r="X24" s="47">
        <f t="shared" si="2"/>
        <v>1591.5690484763327</v>
      </c>
      <c r="Y24" s="48">
        <f t="shared" si="21"/>
        <v>64849.198803200008</v>
      </c>
      <c r="Z24" s="47">
        <f t="shared" si="3"/>
        <v>0</v>
      </c>
      <c r="AA24" s="48">
        <f t="shared" si="22"/>
        <v>61843.552713982623</v>
      </c>
      <c r="AB24" s="47">
        <f t="shared" si="4"/>
        <v>3005.6460892173855</v>
      </c>
      <c r="AC24" s="47">
        <f t="shared" si="23"/>
        <v>4597.2151376937181</v>
      </c>
      <c r="AD24" s="47">
        <f t="shared" si="24"/>
        <v>60251.98366550629</v>
      </c>
      <c r="AE24" s="47">
        <f t="shared" si="25"/>
        <v>3.5298027777132353</v>
      </c>
      <c r="AF24" s="49">
        <f t="shared" si="26"/>
        <v>7.0890854822201255E-2</v>
      </c>
      <c r="AG24" s="47">
        <f>IF(ISBLANK($D24),"",S24*_xlfn.XLOOKUP(Q24,DATA!$B$24:$B$25,DATA!$C$24:$C$25,"error",0,1)/1000)</f>
        <v>25.828138899338501</v>
      </c>
      <c r="AH24" s="47">
        <f>IF(ISBLANK($D24),"",V24*_xlfn.XLOOKUP(Q24,DATA!$B$24:$B$25,DATA!$C$24:$C$25,"error",0,1)/1000)</f>
        <v>0</v>
      </c>
      <c r="AI24" s="47">
        <f>IF(ISBLANK($D24),"",X24*_xlfn.XLOOKUP(Q24,DATA!$B$24:$B$25,DATA!$C$24:$C$25,"error",0,1)/1000)</f>
        <v>0.63389012062715377</v>
      </c>
      <c r="AJ24" s="47">
        <f>IF(ISBLANK($D24),"",Z24*_xlfn.XLOOKUP(Q24,DATA!$B$24:$B$25,DATA!$C$24:$C$25,"error",0,1)/1000)</f>
        <v>0</v>
      </c>
      <c r="AK24" s="47">
        <f>IF(ISBLANK($D24),"",AB24*_xlfn.XLOOKUP(Q24,DATA!$B$24:$B$25,DATA!$C$24:$C$25,"error",0,1)/1000)</f>
        <v>1.1970887244135004</v>
      </c>
      <c r="AL24" s="47">
        <f t="shared" si="5"/>
        <v>1.8309788450406543</v>
      </c>
      <c r="AM24" s="47">
        <f t="shared" si="6"/>
        <v>23.997160054297847</v>
      </c>
      <c r="AN24" s="47">
        <f t="shared" si="27"/>
        <v>0.88058829677702966</v>
      </c>
      <c r="AO24" s="47">
        <f t="shared" si="28"/>
        <v>0</v>
      </c>
      <c r="AP24" s="47">
        <f t="shared" si="29"/>
        <v>2.1611941295590117E-2</v>
      </c>
      <c r="AQ24" s="47">
        <f t="shared" si="30"/>
        <v>0</v>
      </c>
      <c r="AR24" s="47">
        <f t="shared" si="31"/>
        <v>4.0813715809359746E-2</v>
      </c>
      <c r="AS24" s="47">
        <f t="shared" si="32"/>
        <v>6.2425657104949871E-2</v>
      </c>
      <c r="AT24" s="47">
        <f t="shared" si="33"/>
        <v>0.81816263967207981</v>
      </c>
      <c r="AU24" s="47">
        <f t="shared" si="34"/>
        <v>4.7892059733288986E-2</v>
      </c>
      <c r="AV24" s="47">
        <f t="shared" si="35"/>
        <v>0</v>
      </c>
      <c r="AW24" s="47">
        <f t="shared" si="36"/>
        <v>1.1753964790004647E-3</v>
      </c>
      <c r="AX24" s="47">
        <f t="shared" si="37"/>
        <v>0</v>
      </c>
      <c r="AY24" s="47">
        <f t="shared" si="38"/>
        <v>2.2197125746883147E-3</v>
      </c>
      <c r="AZ24" s="47">
        <f t="shared" si="39"/>
        <v>3.3951090536887794E-3</v>
      </c>
      <c r="BA24" s="47">
        <f t="shared" si="40"/>
        <v>4.4496950679600203E-2</v>
      </c>
      <c r="BB24" s="23">
        <f>IF(V24&gt;0,J24*DATA!$C$4,0)</f>
        <v>0</v>
      </c>
      <c r="BC24" s="23">
        <f>IF(X24&gt;0,N24*_xlfn.XLOOKUP(Elektrenai!O24,DATA!$B$5:$B$6,DATA!$C$5:$C$6,"error",0,1),0)</f>
        <v>27676.000000000004</v>
      </c>
      <c r="BD24" s="23" t="str">
        <f>IF(Z24&gt;0,(L24-M24)*DATA!$C$7,"0,00 ")</f>
        <v xml:space="preserve">0,00 </v>
      </c>
      <c r="BE24" s="23">
        <f>IF(G24="basement",D24*DATA!$C$8,IF(G24="ground",0,"error"))</f>
        <v>13024</v>
      </c>
      <c r="BF24" s="23">
        <f t="shared" si="41"/>
        <v>40700</v>
      </c>
      <c r="BG24" s="23">
        <v>0.25</v>
      </c>
      <c r="BH24" s="23">
        <v>1.1000000000000001</v>
      </c>
      <c r="BI24" s="23">
        <f t="shared" si="42"/>
        <v>0.85</v>
      </c>
      <c r="BJ24" s="23">
        <v>0.21</v>
      </c>
      <c r="BK24" s="23">
        <f t="shared" si="43"/>
        <v>0.25</v>
      </c>
      <c r="BL24" s="23">
        <f t="shared" si="44"/>
        <v>0.10900763358778627</v>
      </c>
      <c r="BM24" s="5">
        <v>1.1000000000000001</v>
      </c>
      <c r="BN24" s="5">
        <f t="shared" si="45"/>
        <v>0.40124223602484466</v>
      </c>
      <c r="BO24" s="50"/>
      <c r="BP24" s="48">
        <f t="shared" si="7"/>
        <v>5698</v>
      </c>
      <c r="BQ24" s="51">
        <f t="shared" si="8"/>
        <v>5</v>
      </c>
      <c r="BR24" s="47">
        <f t="shared" si="46"/>
        <v>1823.3600000000001</v>
      </c>
      <c r="BS24" s="46">
        <f t="shared" si="9"/>
        <v>17.5</v>
      </c>
      <c r="BT24" s="46">
        <f t="shared" si="47"/>
        <v>4558.4000000000005</v>
      </c>
      <c r="BU24" s="46">
        <f t="shared" si="10"/>
        <v>56.273168000000005</v>
      </c>
      <c r="BV24" s="46">
        <f t="shared" si="11"/>
        <v>56.273168000000005</v>
      </c>
      <c r="BW24" s="46">
        <f t="shared" si="12"/>
        <v>54.8920771908397</v>
      </c>
      <c r="BX24" s="46">
        <f t="shared" si="13"/>
        <v>56.273168000000005</v>
      </c>
      <c r="BY24" s="46">
        <f t="shared" si="14"/>
        <v>53.665005826086961</v>
      </c>
      <c r="BZ24" s="46">
        <f t="shared" si="48"/>
        <v>64849.198803200008</v>
      </c>
      <c r="CA24" s="46">
        <f t="shared" si="48"/>
        <v>64849.198803200008</v>
      </c>
      <c r="CB24" s="46">
        <f t="shared" si="48"/>
        <v>63257.629754723675</v>
      </c>
      <c r="CC24" s="46">
        <f t="shared" si="48"/>
        <v>64849.198803200008</v>
      </c>
      <c r="CD24" s="46">
        <f t="shared" si="48"/>
        <v>61843.552713982623</v>
      </c>
    </row>
    <row r="25" spans="1:82" s="52" customFormat="1" ht="15" customHeight="1" x14ac:dyDescent="0.35">
      <c r="A25" s="39">
        <v>22</v>
      </c>
      <c r="B25" s="40" t="s">
        <v>82</v>
      </c>
      <c r="C25" s="40" t="s">
        <v>112</v>
      </c>
      <c r="D25" s="41">
        <v>347.2</v>
      </c>
      <c r="E25" s="41">
        <f t="shared" si="16"/>
        <v>1388.8</v>
      </c>
      <c r="F25" s="41">
        <v>75.8</v>
      </c>
      <c r="G25" s="42" t="s">
        <v>84</v>
      </c>
      <c r="H25" s="43">
        <v>5</v>
      </c>
      <c r="I25" s="44">
        <v>17.5</v>
      </c>
      <c r="J25" s="41">
        <f t="shared" si="17"/>
        <v>1101</v>
      </c>
      <c r="K25" s="42" t="s">
        <v>91</v>
      </c>
      <c r="L25" s="44">
        <v>225.5</v>
      </c>
      <c r="M25" s="44">
        <v>191.6</v>
      </c>
      <c r="N25" s="41">
        <v>347.2</v>
      </c>
      <c r="O25" s="45" t="s">
        <v>95</v>
      </c>
      <c r="P25" s="45" t="s">
        <v>91</v>
      </c>
      <c r="Q25" s="45" t="s">
        <v>87</v>
      </c>
      <c r="R25" s="45" t="s">
        <v>88</v>
      </c>
      <c r="S25" s="46">
        <f t="shared" si="18"/>
        <v>172300.57202960001</v>
      </c>
      <c r="T25" s="46">
        <f t="shared" si="0"/>
        <v>124.06435197983872</v>
      </c>
      <c r="U25" s="47">
        <f t="shared" si="19"/>
        <v>104959.31780018464</v>
      </c>
      <c r="V25" s="47">
        <f t="shared" si="1"/>
        <v>67341.254229415368</v>
      </c>
      <c r="W25" s="47">
        <f t="shared" si="20"/>
        <v>136616.86300615908</v>
      </c>
      <c r="X25" s="47">
        <f t="shared" si="2"/>
        <v>35683.709023440926</v>
      </c>
      <c r="Y25" s="48">
        <f t="shared" si="21"/>
        <v>169429.19456960002</v>
      </c>
      <c r="Z25" s="47">
        <f t="shared" si="3"/>
        <v>2871.3774599999888</v>
      </c>
      <c r="AA25" s="48">
        <f t="shared" si="22"/>
        <v>169095.53418507826</v>
      </c>
      <c r="AB25" s="47">
        <f t="shared" si="4"/>
        <v>3205.0378445217502</v>
      </c>
      <c r="AC25" s="47">
        <f t="shared" si="23"/>
        <v>109101.37855737803</v>
      </c>
      <c r="AD25" s="47">
        <f t="shared" si="24"/>
        <v>63199.193472221974</v>
      </c>
      <c r="AE25" s="47">
        <f t="shared" si="25"/>
        <v>78.55802027460976</v>
      </c>
      <c r="AF25" s="49">
        <f t="shared" si="26"/>
        <v>0.6332038093212784</v>
      </c>
      <c r="AG25" s="47">
        <f>IF(ISBLANK($D25),"",S25*_xlfn.XLOOKUP(Q25,DATA!$B$24:$B$25,DATA!$C$24:$C$25,"error",0,1)/1000)</f>
        <v>68.623871827949102</v>
      </c>
      <c r="AH25" s="47">
        <f>IF(ISBLANK($D25),"",V25*_xlfn.XLOOKUP(Q25,DATA!$B$24:$B$25,DATA!$C$24:$C$25,"error",0,1)/1000)</f>
        <v>26.820674734491554</v>
      </c>
      <c r="AI25" s="47">
        <f>IF(ISBLANK($D25),"",X25*_xlfn.XLOOKUP(Q25,DATA!$B$24:$B$25,DATA!$C$24:$C$25,"error",0,1)/1000)</f>
        <v>14.212107629856053</v>
      </c>
      <c r="AJ25" s="47">
        <f>IF(ISBLANK($D25),"",Z25*_xlfn.XLOOKUP(Q25,DATA!$B$24:$B$25,DATA!$C$24:$C$25,"error",0,1)/1000)</f>
        <v>1.1436122147687957</v>
      </c>
      <c r="AK25" s="47">
        <f>IF(ISBLANK($D25),"",AB25*_xlfn.XLOOKUP(Q25,DATA!$B$24:$B$25,DATA!$C$24:$C$25,"error",0,1)/1000)</f>
        <v>1.2765024727161229</v>
      </c>
      <c r="AL25" s="47">
        <f t="shared" si="5"/>
        <v>43.452897051832529</v>
      </c>
      <c r="AM25" s="47">
        <f t="shared" si="6"/>
        <v>25.170974776116573</v>
      </c>
      <c r="AN25" s="47">
        <f t="shared" si="27"/>
        <v>2.3396721942194052</v>
      </c>
      <c r="AO25" s="47">
        <f t="shared" si="28"/>
        <v>0.91442795684599343</v>
      </c>
      <c r="AP25" s="47">
        <f t="shared" si="29"/>
        <v>0.48454964951839014</v>
      </c>
      <c r="AQ25" s="47">
        <f t="shared" si="30"/>
        <v>3.899047996843677E-2</v>
      </c>
      <c r="AR25" s="47">
        <f t="shared" si="31"/>
        <v>4.3521259609980899E-2</v>
      </c>
      <c r="AS25" s="47">
        <f t="shared" si="32"/>
        <v>1.4814893459428014</v>
      </c>
      <c r="AT25" s="47">
        <f t="shared" si="33"/>
        <v>0.85818284827660385</v>
      </c>
      <c r="AU25" s="47">
        <f t="shared" si="34"/>
        <v>0.12724643388060294</v>
      </c>
      <c r="AV25" s="47">
        <f t="shared" si="35"/>
        <v>4.9732478266340835E-2</v>
      </c>
      <c r="AW25" s="47">
        <f t="shared" si="36"/>
        <v>2.6352928881082899E-2</v>
      </c>
      <c r="AX25" s="47">
        <f t="shared" si="37"/>
        <v>2.1205532738879924E-3</v>
      </c>
      <c r="AY25" s="47">
        <f t="shared" si="38"/>
        <v>2.3669662344342353E-3</v>
      </c>
      <c r="AZ25" s="47">
        <f t="shared" si="39"/>
        <v>8.0572926655745961E-2</v>
      </c>
      <c r="BA25" s="47">
        <f t="shared" si="40"/>
        <v>4.6673507224856983E-2</v>
      </c>
      <c r="BB25" s="23">
        <f>IF(V25&gt;0,J25*DATA!$C$4,0)</f>
        <v>71565</v>
      </c>
      <c r="BC25" s="23">
        <f>IF(X25&gt;0,N25*_xlfn.XLOOKUP(Elektrenai!O25,DATA!$B$5:$B$6,DATA!$C$5:$C$6,"error",0,1),0)</f>
        <v>29512</v>
      </c>
      <c r="BD25" s="23">
        <f>IF(Z25&gt;0,(L25-M25)*DATA!$C$7,"0,00 ")</f>
        <v>5085.0000000000009</v>
      </c>
      <c r="BE25" s="23">
        <f>IF(G25="basement",D25*DATA!$C$8,IF(G25="ground",0,"error"))</f>
        <v>13888</v>
      </c>
      <c r="BF25" s="23">
        <f t="shared" si="41"/>
        <v>120050</v>
      </c>
      <c r="BG25" s="23">
        <v>1.48</v>
      </c>
      <c r="BH25" s="23">
        <v>1.3630820399113084</v>
      </c>
      <c r="BI25" s="23">
        <f t="shared" si="42"/>
        <v>0.85</v>
      </c>
      <c r="BJ25" s="23">
        <v>2.33</v>
      </c>
      <c r="BK25" s="23">
        <f t="shared" si="43"/>
        <v>0.21630769230769231</v>
      </c>
      <c r="BL25" s="23">
        <f t="shared" si="44"/>
        <v>0.20657105606258153</v>
      </c>
      <c r="BM25" s="5">
        <v>1.1000000000000001</v>
      </c>
      <c r="BN25" s="5">
        <f t="shared" si="45"/>
        <v>0.40124223602484466</v>
      </c>
      <c r="BO25" s="50"/>
      <c r="BP25" s="48">
        <f t="shared" si="7"/>
        <v>6076</v>
      </c>
      <c r="BQ25" s="51">
        <f t="shared" si="8"/>
        <v>5</v>
      </c>
      <c r="BR25" s="47">
        <f t="shared" si="46"/>
        <v>1944.32</v>
      </c>
      <c r="BS25" s="46">
        <f t="shared" si="9"/>
        <v>17.5</v>
      </c>
      <c r="BT25" s="46">
        <f t="shared" si="47"/>
        <v>4860.8</v>
      </c>
      <c r="BU25" s="46">
        <f t="shared" si="10"/>
        <v>149.514554</v>
      </c>
      <c r="BV25" s="46">
        <f t="shared" si="11"/>
        <v>91.078894307692323</v>
      </c>
      <c r="BW25" s="46">
        <f t="shared" si="12"/>
        <v>118.54986376792699</v>
      </c>
      <c r="BX25" s="46">
        <f t="shared" si="13"/>
        <v>147.02290400000001</v>
      </c>
      <c r="BY25" s="46">
        <f t="shared" si="14"/>
        <v>146.73336878260869</v>
      </c>
      <c r="BZ25" s="46">
        <f t="shared" si="48"/>
        <v>172300.57202960001</v>
      </c>
      <c r="CA25" s="46">
        <f t="shared" si="48"/>
        <v>104959.31780018464</v>
      </c>
      <c r="CB25" s="46">
        <f t="shared" si="48"/>
        <v>136616.86300615908</v>
      </c>
      <c r="CC25" s="46">
        <f t="shared" si="48"/>
        <v>169429.19456960002</v>
      </c>
      <c r="CD25" s="46">
        <f t="shared" si="48"/>
        <v>169095.53418507826</v>
      </c>
    </row>
    <row r="26" spans="1:82" s="52" customFormat="1" ht="15" customHeight="1" x14ac:dyDescent="0.35">
      <c r="A26" s="39">
        <v>23</v>
      </c>
      <c r="B26" s="40" t="s">
        <v>82</v>
      </c>
      <c r="C26" s="40" t="s">
        <v>113</v>
      </c>
      <c r="D26" s="41">
        <v>443.6</v>
      </c>
      <c r="E26" s="41">
        <f t="shared" si="16"/>
        <v>3193.9200000000005</v>
      </c>
      <c r="F26" s="41">
        <v>85.2</v>
      </c>
      <c r="G26" s="42" t="s">
        <v>84</v>
      </c>
      <c r="H26" s="43">
        <v>9</v>
      </c>
      <c r="I26" s="44">
        <v>29.2</v>
      </c>
      <c r="J26" s="41">
        <f t="shared" si="17"/>
        <v>2040.0400000000002</v>
      </c>
      <c r="K26" s="42" t="s">
        <v>91</v>
      </c>
      <c r="L26" s="44">
        <v>447.8</v>
      </c>
      <c r="M26" s="44">
        <v>389.5</v>
      </c>
      <c r="N26" s="41">
        <v>443.6</v>
      </c>
      <c r="O26" s="45" t="s">
        <v>95</v>
      </c>
      <c r="P26" s="45" t="s">
        <v>91</v>
      </c>
      <c r="Q26" s="45" t="s">
        <v>87</v>
      </c>
      <c r="R26" s="45" t="s">
        <v>88</v>
      </c>
      <c r="S26" s="46">
        <f t="shared" si="18"/>
        <v>303750.01216504007</v>
      </c>
      <c r="T26" s="46">
        <f t="shared" si="0"/>
        <v>95.102573691589029</v>
      </c>
      <c r="U26" s="47">
        <f t="shared" si="19"/>
        <v>178973.57957814034</v>
      </c>
      <c r="V26" s="47">
        <f t="shared" si="1"/>
        <v>124776.43258689973</v>
      </c>
      <c r="W26" s="47">
        <f t="shared" si="20"/>
        <v>258158.72955329352</v>
      </c>
      <c r="X26" s="47">
        <f t="shared" si="2"/>
        <v>45591.282611746545</v>
      </c>
      <c r="Y26" s="48">
        <f t="shared" si="21"/>
        <v>298811.92054504005</v>
      </c>
      <c r="Z26" s="47">
        <f t="shared" si="3"/>
        <v>4938.0916200000211</v>
      </c>
      <c r="AA26" s="48">
        <f t="shared" si="22"/>
        <v>299655.09630147484</v>
      </c>
      <c r="AB26" s="47">
        <f t="shared" si="4"/>
        <v>4094.9158635652275</v>
      </c>
      <c r="AC26" s="47">
        <f t="shared" si="23"/>
        <v>179400.72268221152</v>
      </c>
      <c r="AD26" s="47">
        <f t="shared" si="24"/>
        <v>124349.28948282855</v>
      </c>
      <c r="AE26" s="47">
        <f t="shared" si="25"/>
        <v>56.169447788990169</v>
      </c>
      <c r="AF26" s="49">
        <f t="shared" si="26"/>
        <v>0.5906196394972838</v>
      </c>
      <c r="AG26" s="47">
        <f>IF(ISBLANK($D26),"",S26*_xlfn.XLOOKUP(Q26,DATA!$B$24:$B$25,DATA!$C$24:$C$25,"error",0,1)/1000)</f>
        <v>120.97755484509216</v>
      </c>
      <c r="AH26" s="47">
        <f>IF(ISBLANK($D26),"",V26*_xlfn.XLOOKUP(Q26,DATA!$B$24:$B$25,DATA!$C$24:$C$25,"error",0,1)/1000)</f>
        <v>49.695957570710426</v>
      </c>
      <c r="AI26" s="47">
        <f>IF(ISBLANK($D26),"",X26*_xlfn.XLOOKUP(Q26,DATA!$B$24:$B$25,DATA!$C$24:$C$25,"error",0,1)/1000)</f>
        <v>18.158096038606413</v>
      </c>
      <c r="AJ26" s="47">
        <f>IF(ISBLANK($D26),"",Z26*_xlfn.XLOOKUP(Q26,DATA!$B$24:$B$25,DATA!$C$24:$C$25,"error",0,1)/1000)</f>
        <v>1.9667431304136085</v>
      </c>
      <c r="AK26" s="47">
        <f>IF(ISBLANK($D26),"",AB26*_xlfn.XLOOKUP(Q26,DATA!$B$24:$B$25,DATA!$C$24:$C$25,"error",0,1)/1000)</f>
        <v>1.6309230901407588</v>
      </c>
      <c r="AL26" s="47">
        <f t="shared" si="5"/>
        <v>71.451719829871195</v>
      </c>
      <c r="AM26" s="47">
        <f t="shared" si="6"/>
        <v>49.525835015220963</v>
      </c>
      <c r="AN26" s="47">
        <f t="shared" si="27"/>
        <v>4.1246262219852721</v>
      </c>
      <c r="AO26" s="47">
        <f t="shared" si="28"/>
        <v>1.6943411526649421</v>
      </c>
      <c r="AP26" s="47">
        <f t="shared" si="29"/>
        <v>0.61908474805978664</v>
      </c>
      <c r="AQ26" s="47">
        <f t="shared" si="30"/>
        <v>6.7054424252503908E-2</v>
      </c>
      <c r="AR26" s="47">
        <f t="shared" si="31"/>
        <v>5.5604927312752045E-2</v>
      </c>
      <c r="AS26" s="47">
        <f t="shared" si="32"/>
        <v>2.4360852522899852</v>
      </c>
      <c r="AT26" s="47">
        <f t="shared" si="33"/>
        <v>1.6885409696952869</v>
      </c>
      <c r="AU26" s="47">
        <f t="shared" si="34"/>
        <v>0.22432372326977026</v>
      </c>
      <c r="AV26" s="47">
        <f t="shared" si="35"/>
        <v>9.214917798589102E-2</v>
      </c>
      <c r="AW26" s="47">
        <f t="shared" si="36"/>
        <v>3.3669813512812147E-2</v>
      </c>
      <c r="AX26" s="47">
        <f t="shared" si="37"/>
        <v>3.646851205536017E-3</v>
      </c>
      <c r="AY26" s="47">
        <f t="shared" si="38"/>
        <v>3.0241538640409728E-3</v>
      </c>
      <c r="AZ26" s="47">
        <f t="shared" si="39"/>
        <v>0.13248999656828017</v>
      </c>
      <c r="BA26" s="47">
        <f t="shared" si="40"/>
        <v>9.1833726701490093E-2</v>
      </c>
      <c r="BB26" s="23">
        <f>IF(V26&gt;0,J26*DATA!$C$4,0)</f>
        <v>132602.6</v>
      </c>
      <c r="BC26" s="23">
        <f>IF(X26&gt;0,N26*_xlfn.XLOOKUP(Elektrenai!O26,DATA!$B$5:$B$6,DATA!$C$5:$C$6,"error",0,1),0)</f>
        <v>37706</v>
      </c>
      <c r="BD26" s="23">
        <f>IF(Z26&gt;0,(L26-M26)*DATA!$C$7,"0,00 ")</f>
        <v>8745.0000000000018</v>
      </c>
      <c r="BE26" s="23">
        <f>IF(G26="basement",D26*DATA!$C$8,IF(G26="ground",0,"error"))</f>
        <v>17744</v>
      </c>
      <c r="BF26" s="23">
        <f t="shared" si="41"/>
        <v>196797.6</v>
      </c>
      <c r="BG26" s="23">
        <v>1.48</v>
      </c>
      <c r="BH26" s="23">
        <v>1.32783608753908</v>
      </c>
      <c r="BI26" s="23">
        <f t="shared" si="42"/>
        <v>0.85</v>
      </c>
      <c r="BJ26" s="23">
        <v>2.33</v>
      </c>
      <c r="BK26" s="23">
        <f t="shared" si="43"/>
        <v>0.21630769230769231</v>
      </c>
      <c r="BL26" s="23">
        <f t="shared" si="44"/>
        <v>0.20657105606258153</v>
      </c>
      <c r="BM26" s="5">
        <v>1.1000000000000001</v>
      </c>
      <c r="BN26" s="5">
        <f t="shared" si="45"/>
        <v>0.40124223602484466</v>
      </c>
      <c r="BO26" s="50"/>
      <c r="BP26" s="48">
        <f t="shared" si="7"/>
        <v>12953.12</v>
      </c>
      <c r="BQ26" s="51">
        <f t="shared" si="8"/>
        <v>9</v>
      </c>
      <c r="BR26" s="47">
        <f t="shared" si="46"/>
        <v>4144.9984000000004</v>
      </c>
      <c r="BS26" s="46">
        <f t="shared" si="9"/>
        <v>29.2</v>
      </c>
      <c r="BT26" s="46">
        <f t="shared" si="47"/>
        <v>10362.496000000001</v>
      </c>
      <c r="BU26" s="46">
        <f t="shared" si="10"/>
        <v>263.58036460000005</v>
      </c>
      <c r="BV26" s="46">
        <f t="shared" si="11"/>
        <v>155.30508467384618</v>
      </c>
      <c r="BW26" s="46">
        <f t="shared" si="12"/>
        <v>224.01833525971321</v>
      </c>
      <c r="BX26" s="46">
        <f t="shared" si="13"/>
        <v>259.29531460000004</v>
      </c>
      <c r="BY26" s="46">
        <f t="shared" si="14"/>
        <v>260.02698394782612</v>
      </c>
      <c r="BZ26" s="46">
        <f t="shared" si="48"/>
        <v>303750.01216504007</v>
      </c>
      <c r="CA26" s="46">
        <f t="shared" si="48"/>
        <v>178973.57957814034</v>
      </c>
      <c r="CB26" s="46">
        <f t="shared" si="48"/>
        <v>258158.72955329352</v>
      </c>
      <c r="CC26" s="46">
        <f t="shared" si="48"/>
        <v>298811.92054504005</v>
      </c>
      <c r="CD26" s="46">
        <f t="shared" si="48"/>
        <v>299655.09630147484</v>
      </c>
    </row>
    <row r="27" spans="1:82" s="52" customFormat="1" ht="15" customHeight="1" x14ac:dyDescent="0.35">
      <c r="A27" s="39">
        <v>24</v>
      </c>
      <c r="B27" s="40" t="s">
        <v>82</v>
      </c>
      <c r="C27" s="40" t="s">
        <v>114</v>
      </c>
      <c r="D27" s="41">
        <v>443.6</v>
      </c>
      <c r="E27" s="41">
        <f t="shared" si="16"/>
        <v>5678.0800000000008</v>
      </c>
      <c r="F27" s="41">
        <v>85.2</v>
      </c>
      <c r="G27" s="42" t="s">
        <v>90</v>
      </c>
      <c r="H27" s="43">
        <v>16</v>
      </c>
      <c r="I27" s="44">
        <v>50.2</v>
      </c>
      <c r="J27" s="41">
        <f t="shared" si="17"/>
        <v>3464.34</v>
      </c>
      <c r="K27" s="42" t="s">
        <v>91</v>
      </c>
      <c r="L27" s="44">
        <v>812.7</v>
      </c>
      <c r="M27" s="44">
        <v>812.7</v>
      </c>
      <c r="N27" s="41">
        <v>443.6</v>
      </c>
      <c r="O27" s="45" t="s">
        <v>95</v>
      </c>
      <c r="P27" s="45" t="s">
        <v>91</v>
      </c>
      <c r="Q27" s="45" t="s">
        <v>87</v>
      </c>
      <c r="R27" s="45" t="s">
        <v>88</v>
      </c>
      <c r="S27" s="46">
        <f t="shared" si="18"/>
        <v>468811.67665192008</v>
      </c>
      <c r="T27" s="46">
        <f t="shared" si="0"/>
        <v>82.565176371576314</v>
      </c>
      <c r="U27" s="47">
        <f t="shared" si="19"/>
        <v>256919.75959730346</v>
      </c>
      <c r="V27" s="47">
        <f t="shared" si="1"/>
        <v>211891.91705461661</v>
      </c>
      <c r="W27" s="47">
        <f t="shared" si="20"/>
        <v>423220.39404017356</v>
      </c>
      <c r="X27" s="47">
        <f t="shared" si="2"/>
        <v>45591.282611746516</v>
      </c>
      <c r="Y27" s="48">
        <f t="shared" si="21"/>
        <v>468811.67665192008</v>
      </c>
      <c r="Z27" s="47">
        <f t="shared" si="3"/>
        <v>0</v>
      </c>
      <c r="AA27" s="48">
        <f t="shared" si="22"/>
        <v>468811.67665192008</v>
      </c>
      <c r="AB27" s="47">
        <f t="shared" si="4"/>
        <v>0</v>
      </c>
      <c r="AC27" s="47">
        <f t="shared" si="23"/>
        <v>257483.19966636313</v>
      </c>
      <c r="AD27" s="47">
        <f t="shared" si="24"/>
        <v>211328.47698555695</v>
      </c>
      <c r="AE27" s="47">
        <f t="shared" si="25"/>
        <v>45.346877759095165</v>
      </c>
      <c r="AF27" s="49">
        <f t="shared" si="26"/>
        <v>0.54922522729214651</v>
      </c>
      <c r="AG27" s="47">
        <f>IF(ISBLANK($D27),"",S27*_xlfn.XLOOKUP(Q27,DATA!$B$24:$B$25,DATA!$C$24:$C$25,"error",0,1)/1000)</f>
        <v>186.71831457692673</v>
      </c>
      <c r="AH27" s="47">
        <f>IF(ISBLANK($D27),"",V27*_xlfn.XLOOKUP(Q27,DATA!$B$24:$B$25,DATA!$C$24:$C$25,"error",0,1)/1000)</f>
        <v>84.392312724512706</v>
      </c>
      <c r="AI27" s="47">
        <f>IF(ISBLANK($D27),"",X27*_xlfn.XLOOKUP(Q27,DATA!$B$24:$B$25,DATA!$C$24:$C$25,"error",0,1)/1000)</f>
        <v>18.158096038606402</v>
      </c>
      <c r="AJ27" s="47">
        <f>IF(ISBLANK($D27),"",Z27*_xlfn.XLOOKUP(Q27,DATA!$B$24:$B$25,DATA!$C$24:$C$25,"error",0,1)/1000)</f>
        <v>0</v>
      </c>
      <c r="AK27" s="47">
        <f>IF(ISBLANK($D27),"",AB27*_xlfn.XLOOKUP(Q27,DATA!$B$24:$B$25,DATA!$C$24:$C$25,"error",0,1)/1000)</f>
        <v>0</v>
      </c>
      <c r="AL27" s="47">
        <f t="shared" si="5"/>
        <v>102.55040876311911</v>
      </c>
      <c r="AM27" s="47">
        <f t="shared" si="6"/>
        <v>84.167905813807621</v>
      </c>
      <c r="AN27" s="47">
        <f t="shared" si="27"/>
        <v>6.3660011761275079</v>
      </c>
      <c r="AO27" s="47">
        <f t="shared" si="28"/>
        <v>2.8772836948409166</v>
      </c>
      <c r="AP27" s="47">
        <f t="shared" si="29"/>
        <v>0.61908474805978631</v>
      </c>
      <c r="AQ27" s="47">
        <f t="shared" si="30"/>
        <v>0</v>
      </c>
      <c r="AR27" s="47">
        <f t="shared" si="31"/>
        <v>0</v>
      </c>
      <c r="AS27" s="47">
        <f t="shared" si="32"/>
        <v>3.4963684429007031</v>
      </c>
      <c r="AT27" s="47">
        <f t="shared" si="33"/>
        <v>2.8696327332268048</v>
      </c>
      <c r="AU27" s="47">
        <f t="shared" si="34"/>
        <v>0.34622412051710955</v>
      </c>
      <c r="AV27" s="47">
        <f t="shared" si="35"/>
        <v>0.15648520777222091</v>
      </c>
      <c r="AW27" s="47">
        <f t="shared" si="36"/>
        <v>3.3669813512812126E-2</v>
      </c>
      <c r="AX27" s="47">
        <f t="shared" si="37"/>
        <v>0</v>
      </c>
      <c r="AY27" s="47">
        <f t="shared" si="38"/>
        <v>0</v>
      </c>
      <c r="AZ27" s="47">
        <f t="shared" si="39"/>
        <v>0.19015502128503306</v>
      </c>
      <c r="BA27" s="47">
        <f t="shared" si="40"/>
        <v>0.15606909923207649</v>
      </c>
      <c r="BB27" s="23">
        <f>IF(V27&gt;0,J27*DATA!$C$4,0)</f>
        <v>225182.1</v>
      </c>
      <c r="BC27" s="23">
        <f>IF(X27&gt;0,N27*_xlfn.XLOOKUP(Elektrenai!O27,DATA!$B$5:$B$6,DATA!$C$5:$C$6,"error",0,1),0)</f>
        <v>37706</v>
      </c>
      <c r="BD27" s="23" t="str">
        <f>IF(Z27&gt;0,(L27-M27)*DATA!$C$7,"0,00 ")</f>
        <v xml:space="preserve">0,00 </v>
      </c>
      <c r="BE27" s="23">
        <f>IF(G27="basement",D27*DATA!$C$8,IF(G27="ground",0,"error"))</f>
        <v>0</v>
      </c>
      <c r="BF27" s="23">
        <f t="shared" si="41"/>
        <v>262888.09999999998</v>
      </c>
      <c r="BG27" s="23">
        <v>1.48</v>
      </c>
      <c r="BH27" s="23">
        <v>1.1000000000000001</v>
      </c>
      <c r="BI27" s="23">
        <f t="shared" si="42"/>
        <v>0.56999999999999995</v>
      </c>
      <c r="BJ27" s="23">
        <v>2.33</v>
      </c>
      <c r="BK27" s="23">
        <f t="shared" si="43"/>
        <v>0.21630769230769231</v>
      </c>
      <c r="BL27" s="23">
        <f t="shared" si="44"/>
        <v>0.20657105606258153</v>
      </c>
      <c r="BM27" s="5">
        <v>1.1000000000000001</v>
      </c>
      <c r="BN27" s="5">
        <f t="shared" si="45"/>
        <v>0.56999999999999995</v>
      </c>
      <c r="BO27" s="50"/>
      <c r="BP27" s="48">
        <f t="shared" si="7"/>
        <v>22268.720000000001</v>
      </c>
      <c r="BQ27" s="51">
        <f t="shared" si="8"/>
        <v>16</v>
      </c>
      <c r="BR27" s="47">
        <f t="shared" si="46"/>
        <v>7125.9904000000006</v>
      </c>
      <c r="BS27" s="46">
        <f t="shared" si="9"/>
        <v>50.2</v>
      </c>
      <c r="BT27" s="46">
        <f t="shared" si="47"/>
        <v>17814.976000000002</v>
      </c>
      <c r="BU27" s="46">
        <f t="shared" si="10"/>
        <v>406.81332580000003</v>
      </c>
      <c r="BV27" s="46">
        <f t="shared" si="11"/>
        <v>222.94321381230773</v>
      </c>
      <c r="BW27" s="46">
        <f t="shared" si="12"/>
        <v>367.25129645971322</v>
      </c>
      <c r="BX27" s="46">
        <f t="shared" si="13"/>
        <v>406.81332580000003</v>
      </c>
      <c r="BY27" s="46">
        <f t="shared" si="14"/>
        <v>406.81332580000003</v>
      </c>
      <c r="BZ27" s="46">
        <f t="shared" si="48"/>
        <v>468811.67665192008</v>
      </c>
      <c r="CA27" s="46">
        <f t="shared" si="48"/>
        <v>256919.75959730346</v>
      </c>
      <c r="CB27" s="46">
        <f t="shared" si="48"/>
        <v>423220.39404017356</v>
      </c>
      <c r="CC27" s="46">
        <f t="shared" si="48"/>
        <v>468811.67665192008</v>
      </c>
      <c r="CD27" s="46">
        <f t="shared" si="48"/>
        <v>468811.67665192008</v>
      </c>
    </row>
    <row r="28" spans="1:82" s="52" customFormat="1" ht="15" customHeight="1" x14ac:dyDescent="0.35">
      <c r="A28" s="39">
        <v>25</v>
      </c>
      <c r="B28" s="40" t="s">
        <v>82</v>
      </c>
      <c r="C28" s="40" t="s">
        <v>115</v>
      </c>
      <c r="D28" s="41">
        <v>264.2</v>
      </c>
      <c r="E28" s="41">
        <f t="shared" si="16"/>
        <v>1056.8000000000002</v>
      </c>
      <c r="F28" s="41">
        <v>67</v>
      </c>
      <c r="G28" s="42" t="s">
        <v>84</v>
      </c>
      <c r="H28" s="43">
        <v>5</v>
      </c>
      <c r="I28" s="44">
        <v>17.5</v>
      </c>
      <c r="J28" s="41">
        <f t="shared" si="17"/>
        <v>961.4</v>
      </c>
      <c r="K28" s="42" t="s">
        <v>91</v>
      </c>
      <c r="L28" s="44">
        <v>211.1</v>
      </c>
      <c r="M28" s="44">
        <v>69.7</v>
      </c>
      <c r="N28" s="41">
        <v>264.2</v>
      </c>
      <c r="O28" s="45" t="s">
        <v>95</v>
      </c>
      <c r="P28" s="45" t="s">
        <v>91</v>
      </c>
      <c r="Q28" s="45" t="s">
        <v>87</v>
      </c>
      <c r="R28" s="45" t="s">
        <v>88</v>
      </c>
      <c r="S28" s="46">
        <f t="shared" si="18"/>
        <v>151860.26481219998</v>
      </c>
      <c r="T28" s="46">
        <f t="shared" si="0"/>
        <v>143.69820667316424</v>
      </c>
      <c r="U28" s="47">
        <f t="shared" si="19"/>
        <v>93057.46570578769</v>
      </c>
      <c r="V28" s="47">
        <f t="shared" si="1"/>
        <v>58802.799106412291</v>
      </c>
      <c r="W28" s="47">
        <f t="shared" si="20"/>
        <v>124706.93553802634</v>
      </c>
      <c r="X28" s="47">
        <f t="shared" si="2"/>
        <v>27153.329274173637</v>
      </c>
      <c r="Y28" s="48">
        <f t="shared" si="21"/>
        <v>139883.4868522</v>
      </c>
      <c r="Z28" s="47">
        <f t="shared" si="3"/>
        <v>11976.777959999978</v>
      </c>
      <c r="AA28" s="48">
        <f t="shared" si="22"/>
        <v>149421.40824963475</v>
      </c>
      <c r="AB28" s="47">
        <f t="shared" si="4"/>
        <v>2438.8565625652263</v>
      </c>
      <c r="AC28" s="47">
        <f t="shared" si="23"/>
        <v>100371.76290315113</v>
      </c>
      <c r="AD28" s="47">
        <f t="shared" si="24"/>
        <v>51488.501909048849</v>
      </c>
      <c r="AE28" s="47">
        <f t="shared" si="25"/>
        <v>94.977065578303481</v>
      </c>
      <c r="AF28" s="49">
        <f t="shared" si="26"/>
        <v>0.6609481619650619</v>
      </c>
      <c r="AG28" s="47">
        <f>IF(ISBLANK($D28),"",S28*_xlfn.XLOOKUP(Q28,DATA!$B$24:$B$25,DATA!$C$24:$C$25,"error",0,1)/1000)</f>
        <v>60.482906269403017</v>
      </c>
      <c r="AH28" s="47">
        <f>IF(ISBLANK($D28),"",V28*_xlfn.XLOOKUP(Q28,DATA!$B$24:$B$25,DATA!$C$24:$C$25,"error",0,1)/1000)</f>
        <v>23.41997882810189</v>
      </c>
      <c r="AI28" s="47">
        <f>IF(ISBLANK($D28),"",X28*_xlfn.XLOOKUP(Q28,DATA!$B$24:$B$25,DATA!$C$24:$C$25,"error",0,1)/1000)</f>
        <v>10.814627983317877</v>
      </c>
      <c r="AJ28" s="47">
        <f>IF(ISBLANK($D28),"",Z28*_xlfn.XLOOKUP(Q28,DATA!$B$24:$B$25,DATA!$C$24:$C$25,"error",0,1)/1000)</f>
        <v>4.7701111259087909</v>
      </c>
      <c r="AK28" s="47">
        <f>IF(ISBLANK($D28),"",AB28*_xlfn.XLOOKUP(Q28,DATA!$B$24:$B$25,DATA!$C$24:$C$25,"error",0,1)/1000)</f>
        <v>0.97134779173847829</v>
      </c>
      <c r="AL28" s="47">
        <f t="shared" si="5"/>
        <v>39.976065729067038</v>
      </c>
      <c r="AM28" s="47">
        <f t="shared" si="6"/>
        <v>20.506840540335979</v>
      </c>
      <c r="AN28" s="47">
        <f t="shared" si="27"/>
        <v>2.0621129390496815</v>
      </c>
      <c r="AO28" s="47">
        <f t="shared" si="28"/>
        <v>0.79848413961102449</v>
      </c>
      <c r="AP28" s="47">
        <f t="shared" si="29"/>
        <v>0.36871548791117109</v>
      </c>
      <c r="AQ28" s="47">
        <f t="shared" si="30"/>
        <v>0.16263285744946815</v>
      </c>
      <c r="AR28" s="47">
        <f t="shared" si="31"/>
        <v>3.3117271857594922E-2</v>
      </c>
      <c r="AS28" s="47">
        <f t="shared" si="32"/>
        <v>1.3629497568292586</v>
      </c>
      <c r="AT28" s="47">
        <f t="shared" si="33"/>
        <v>0.69916318222042295</v>
      </c>
      <c r="AU28" s="47">
        <f t="shared" si="34"/>
        <v>0.11215097499616419</v>
      </c>
      <c r="AV28" s="47">
        <f t="shared" si="35"/>
        <v>4.3426707180072723E-2</v>
      </c>
      <c r="AW28" s="47">
        <f t="shared" si="36"/>
        <v>2.0053121573681158E-2</v>
      </c>
      <c r="AX28" s="47">
        <f t="shared" si="37"/>
        <v>8.8450216202879874E-3</v>
      </c>
      <c r="AY28" s="47">
        <f t="shared" si="38"/>
        <v>1.801130412262457E-3</v>
      </c>
      <c r="AZ28" s="47">
        <f t="shared" si="39"/>
        <v>7.4125980786304321E-2</v>
      </c>
      <c r="BA28" s="47">
        <f t="shared" si="40"/>
        <v>3.8024994209859872E-2</v>
      </c>
      <c r="BB28" s="23">
        <f>IF(V28&gt;0,J28*DATA!$C$4,0)</f>
        <v>62491</v>
      </c>
      <c r="BC28" s="23">
        <f>IF(X28&gt;0,N28*_xlfn.XLOOKUP(Elektrenai!O28,DATA!$B$5:$B$6,DATA!$C$5:$C$6,"error",0,1),0)</f>
        <v>22457</v>
      </c>
      <c r="BD28" s="23">
        <f>IF(Z28&gt;0,(L28-M28)*DATA!$C$7,"0,00 ")</f>
        <v>21209.999999999996</v>
      </c>
      <c r="BE28" s="23">
        <f>IF(G28="basement",D28*DATA!$C$8,IF(G28="ground",0,"error"))</f>
        <v>10568</v>
      </c>
      <c r="BF28" s="23">
        <f t="shared" si="41"/>
        <v>116726</v>
      </c>
      <c r="BG28" s="23">
        <v>1.48</v>
      </c>
      <c r="BH28" s="23">
        <v>2.2721932733301751</v>
      </c>
      <c r="BI28" s="23">
        <f t="shared" si="42"/>
        <v>0.85</v>
      </c>
      <c r="BJ28" s="23">
        <v>2.33</v>
      </c>
      <c r="BK28" s="23">
        <f t="shared" si="43"/>
        <v>0.21630769230769231</v>
      </c>
      <c r="BL28" s="23">
        <f t="shared" si="44"/>
        <v>0.20657105606258153</v>
      </c>
      <c r="BM28" s="5">
        <v>1.1000000000000001</v>
      </c>
      <c r="BN28" s="5">
        <f t="shared" si="45"/>
        <v>0.40124223602484466</v>
      </c>
      <c r="BO28" s="50"/>
      <c r="BP28" s="48">
        <f t="shared" si="7"/>
        <v>4623.5</v>
      </c>
      <c r="BQ28" s="51">
        <f t="shared" si="8"/>
        <v>5</v>
      </c>
      <c r="BR28" s="47">
        <f t="shared" si="46"/>
        <v>1479.52</v>
      </c>
      <c r="BS28" s="46">
        <f t="shared" si="9"/>
        <v>17.5</v>
      </c>
      <c r="BT28" s="46">
        <f t="shared" si="47"/>
        <v>3698.8</v>
      </c>
      <c r="BU28" s="46">
        <f t="shared" si="10"/>
        <v>131.77739049999997</v>
      </c>
      <c r="BV28" s="46">
        <f t="shared" si="11"/>
        <v>80.751011546153833</v>
      </c>
      <c r="BW28" s="46">
        <f t="shared" si="12"/>
        <v>108.21497356649283</v>
      </c>
      <c r="BX28" s="46">
        <f t="shared" si="13"/>
        <v>121.3844905</v>
      </c>
      <c r="BY28" s="46">
        <f t="shared" si="14"/>
        <v>129.66106234782606</v>
      </c>
      <c r="BZ28" s="46">
        <f t="shared" si="48"/>
        <v>151860.26481219998</v>
      </c>
      <c r="CA28" s="46">
        <f t="shared" si="48"/>
        <v>93057.46570578769</v>
      </c>
      <c r="CB28" s="46">
        <f t="shared" si="48"/>
        <v>124706.93553802634</v>
      </c>
      <c r="CC28" s="46">
        <f t="shared" si="48"/>
        <v>139883.4868522</v>
      </c>
      <c r="CD28" s="46">
        <f t="shared" si="48"/>
        <v>149421.40824963475</v>
      </c>
    </row>
    <row r="29" spans="1:82" s="52" customFormat="1" ht="15" customHeight="1" x14ac:dyDescent="0.35">
      <c r="A29" s="39">
        <v>26</v>
      </c>
      <c r="B29" s="40" t="s">
        <v>82</v>
      </c>
      <c r="C29" s="40" t="s">
        <v>116</v>
      </c>
      <c r="D29" s="41">
        <v>215.1</v>
      </c>
      <c r="E29" s="41">
        <f t="shared" si="16"/>
        <v>860.40000000000009</v>
      </c>
      <c r="F29" s="41">
        <v>59.2</v>
      </c>
      <c r="G29" s="42" t="s">
        <v>84</v>
      </c>
      <c r="H29" s="43">
        <v>5</v>
      </c>
      <c r="I29" s="44">
        <v>17.5</v>
      </c>
      <c r="J29" s="41">
        <f t="shared" si="17"/>
        <v>870.2</v>
      </c>
      <c r="K29" s="42" t="s">
        <v>91</v>
      </c>
      <c r="L29" s="44">
        <v>165.8</v>
      </c>
      <c r="M29" s="44">
        <v>107.8</v>
      </c>
      <c r="N29" s="41">
        <v>215.1</v>
      </c>
      <c r="O29" s="45" t="s">
        <v>95</v>
      </c>
      <c r="P29" s="45" t="s">
        <v>91</v>
      </c>
      <c r="Q29" s="45" t="s">
        <v>87</v>
      </c>
      <c r="R29" s="45" t="s">
        <v>88</v>
      </c>
      <c r="S29" s="46">
        <f t="shared" si="18"/>
        <v>124742.3593731</v>
      </c>
      <c r="T29" s="46">
        <f t="shared" si="0"/>
        <v>144.98182167956762</v>
      </c>
      <c r="U29" s="47">
        <f t="shared" si="19"/>
        <v>71517.691407216931</v>
      </c>
      <c r="V29" s="47">
        <f t="shared" si="1"/>
        <v>53224.667965883069</v>
      </c>
      <c r="W29" s="47">
        <f t="shared" si="20"/>
        <v>102635.3149867459</v>
      </c>
      <c r="X29" s="47">
        <f t="shared" si="2"/>
        <v>22107.0443863541</v>
      </c>
      <c r="Y29" s="48">
        <f t="shared" si="21"/>
        <v>119829.67817309999</v>
      </c>
      <c r="Z29" s="47">
        <f t="shared" si="3"/>
        <v>4912.6812000000064</v>
      </c>
      <c r="AA29" s="48">
        <f t="shared" si="22"/>
        <v>122756.74980986089</v>
      </c>
      <c r="AB29" s="47">
        <f t="shared" si="4"/>
        <v>1985.609563239108</v>
      </c>
      <c r="AC29" s="47">
        <f t="shared" si="23"/>
        <v>82230.003115476284</v>
      </c>
      <c r="AD29" s="47">
        <f t="shared" si="24"/>
        <v>42512.356257623716</v>
      </c>
      <c r="AE29" s="47">
        <f t="shared" si="25"/>
        <v>95.571830678145375</v>
      </c>
      <c r="AF29" s="49">
        <f t="shared" si="26"/>
        <v>0.65919871588711287</v>
      </c>
      <c r="AG29" s="47">
        <f>IF(ISBLANK($D29),"",S29*_xlfn.XLOOKUP(Q29,DATA!$B$24:$B$25,DATA!$C$24:$C$25,"error",0,1)/1000)</f>
        <v>49.68238689111827</v>
      </c>
      <c r="AH29" s="47">
        <f>IF(ISBLANK($D29),"",V29*_xlfn.XLOOKUP(Q29,DATA!$B$24:$B$25,DATA!$C$24:$C$25,"error",0,1)/1000)</f>
        <v>21.19832075745191</v>
      </c>
      <c r="AI29" s="47">
        <f>IF(ISBLANK($D29),"",X29*_xlfn.XLOOKUP(Q29,DATA!$B$24:$B$25,DATA!$C$24:$C$25,"error",0,1)/1000)</f>
        <v>8.804793638197113</v>
      </c>
      <c r="AJ29" s="47">
        <f>IF(ISBLANK($D29),"",Z29*_xlfn.XLOOKUP(Q29,DATA!$B$24:$B$25,DATA!$C$24:$C$25,"error",0,1)/1000)</f>
        <v>1.9566226683360026</v>
      </c>
      <c r="AK29" s="47">
        <f>IF(ISBLANK($D29),"",AB29*_xlfn.XLOOKUP(Q29,DATA!$B$24:$B$25,DATA!$C$24:$C$25,"error",0,1)/1000)</f>
        <v>0.79082857684687202</v>
      </c>
      <c r="AL29" s="47">
        <f t="shared" si="5"/>
        <v>32.750565640831894</v>
      </c>
      <c r="AM29" s="47">
        <f t="shared" si="6"/>
        <v>16.931821250286376</v>
      </c>
      <c r="AN29" s="47">
        <f t="shared" si="27"/>
        <v>1.6938784719555524</v>
      </c>
      <c r="AO29" s="47">
        <f t="shared" si="28"/>
        <v>0.72273860858072991</v>
      </c>
      <c r="AP29" s="47">
        <f t="shared" si="29"/>
        <v>0.30019190556280451</v>
      </c>
      <c r="AQ29" s="47">
        <f t="shared" si="30"/>
        <v>6.6709375757207798E-2</v>
      </c>
      <c r="AR29" s="47">
        <f t="shared" si="31"/>
        <v>2.6962623681183046E-2</v>
      </c>
      <c r="AS29" s="47">
        <f t="shared" si="32"/>
        <v>1.1166025135819253</v>
      </c>
      <c r="AT29" s="47">
        <f t="shared" si="33"/>
        <v>0.57727595837362711</v>
      </c>
      <c r="AU29" s="47">
        <f t="shared" si="34"/>
        <v>9.2124014430739726E-2</v>
      </c>
      <c r="AV29" s="47">
        <f t="shared" si="35"/>
        <v>3.930717764520418E-2</v>
      </c>
      <c r="AW29" s="47">
        <f t="shared" si="36"/>
        <v>1.6326368094242316E-2</v>
      </c>
      <c r="AX29" s="47">
        <f t="shared" si="37"/>
        <v>3.6280852473600063E-3</v>
      </c>
      <c r="AY29" s="47">
        <f t="shared" si="38"/>
        <v>1.4664010283029852E-3</v>
      </c>
      <c r="AZ29" s="47">
        <f t="shared" si="39"/>
        <v>6.0728032015109484E-2</v>
      </c>
      <c r="BA29" s="47">
        <f t="shared" si="40"/>
        <v>3.1395982415630241E-2</v>
      </c>
      <c r="BB29" s="23">
        <f>IF(V29&gt;0,J29*DATA!$C$4,0)</f>
        <v>56563</v>
      </c>
      <c r="BC29" s="23">
        <f>IF(X29&gt;0,N29*_xlfn.XLOOKUP(Elektrenai!O29,DATA!$B$5:$B$6,DATA!$C$5:$C$6,"error",0,1),0)</f>
        <v>18283.5</v>
      </c>
      <c r="BD29" s="23">
        <f>IF(Z29&gt;0,(L29-M29)*DATA!$C$7,"0,00 ")</f>
        <v>8700.0000000000018</v>
      </c>
      <c r="BE29" s="23">
        <f>IF(G29="basement",D29*DATA!$C$8,IF(G29="ground",0,"error"))</f>
        <v>8604</v>
      </c>
      <c r="BF29" s="23">
        <f t="shared" si="41"/>
        <v>92150.5</v>
      </c>
      <c r="BG29" s="23">
        <v>1.48</v>
      </c>
      <c r="BH29" s="23">
        <v>1.7121833534378772</v>
      </c>
      <c r="BI29" s="23">
        <f t="shared" si="42"/>
        <v>0.85</v>
      </c>
      <c r="BJ29" s="23">
        <v>2.33</v>
      </c>
      <c r="BK29" s="23">
        <f t="shared" si="43"/>
        <v>0.21630769230769231</v>
      </c>
      <c r="BL29" s="23">
        <f t="shared" si="44"/>
        <v>0.20657105606258153</v>
      </c>
      <c r="BM29" s="5">
        <v>1.1000000000000001</v>
      </c>
      <c r="BN29" s="5">
        <f t="shared" si="45"/>
        <v>0.40124223602484466</v>
      </c>
      <c r="BO29" s="50"/>
      <c r="BP29" s="48">
        <f t="shared" si="7"/>
        <v>3764.25</v>
      </c>
      <c r="BQ29" s="51">
        <f t="shared" si="8"/>
        <v>5</v>
      </c>
      <c r="BR29" s="47">
        <f t="shared" si="46"/>
        <v>1204.56</v>
      </c>
      <c r="BS29" s="46">
        <f t="shared" si="9"/>
        <v>17.5</v>
      </c>
      <c r="BT29" s="46">
        <f t="shared" si="47"/>
        <v>3011.4</v>
      </c>
      <c r="BU29" s="46">
        <f t="shared" si="10"/>
        <v>108.24571275</v>
      </c>
      <c r="BV29" s="46">
        <f t="shared" si="11"/>
        <v>62.059780811538467</v>
      </c>
      <c r="BW29" s="46">
        <f t="shared" si="12"/>
        <v>89.062230984680568</v>
      </c>
      <c r="BX29" s="46">
        <f t="shared" si="13"/>
        <v>103.98271274999999</v>
      </c>
      <c r="BY29" s="46">
        <f t="shared" si="14"/>
        <v>106.52269160869567</v>
      </c>
      <c r="BZ29" s="46">
        <f t="shared" si="48"/>
        <v>124742.3593731</v>
      </c>
      <c r="CA29" s="46">
        <f t="shared" si="48"/>
        <v>71517.691407216931</v>
      </c>
      <c r="CB29" s="46">
        <f t="shared" si="48"/>
        <v>102635.3149867459</v>
      </c>
      <c r="CC29" s="46">
        <f t="shared" si="48"/>
        <v>119829.67817309999</v>
      </c>
      <c r="CD29" s="46">
        <f t="shared" si="48"/>
        <v>122756.74980986089</v>
      </c>
    </row>
    <row r="30" spans="1:82" s="52" customFormat="1" ht="15" customHeight="1" x14ac:dyDescent="0.35">
      <c r="A30" s="39">
        <v>27</v>
      </c>
      <c r="B30" s="40" t="s">
        <v>82</v>
      </c>
      <c r="C30" s="40" t="s">
        <v>117</v>
      </c>
      <c r="D30" s="41">
        <v>403.9</v>
      </c>
      <c r="E30" s="41">
        <f t="shared" si="16"/>
        <v>2908.08</v>
      </c>
      <c r="F30" s="41">
        <v>81.599999999999994</v>
      </c>
      <c r="G30" s="42" t="s">
        <v>84</v>
      </c>
      <c r="H30" s="43">
        <v>9</v>
      </c>
      <c r="I30" s="44">
        <v>29.2</v>
      </c>
      <c r="J30" s="41">
        <f t="shared" si="17"/>
        <v>1977.62</v>
      </c>
      <c r="K30" s="42" t="s">
        <v>91</v>
      </c>
      <c r="L30" s="44">
        <v>405.1</v>
      </c>
      <c r="M30" s="44">
        <v>182.3</v>
      </c>
      <c r="N30" s="41">
        <v>403.9</v>
      </c>
      <c r="O30" s="45" t="s">
        <v>95</v>
      </c>
      <c r="P30" s="45" t="s">
        <v>91</v>
      </c>
      <c r="Q30" s="45" t="s">
        <v>87</v>
      </c>
      <c r="R30" s="45" t="s">
        <v>88</v>
      </c>
      <c r="S30" s="46">
        <f t="shared" si="18"/>
        <v>299408.47210189997</v>
      </c>
      <c r="T30" s="46">
        <f t="shared" si="0"/>
        <v>102.95743999542653</v>
      </c>
      <c r="U30" s="47">
        <f t="shared" si="19"/>
        <v>178449.87883289324</v>
      </c>
      <c r="V30" s="47">
        <f t="shared" si="1"/>
        <v>120958.59326900673</v>
      </c>
      <c r="W30" s="47">
        <f t="shared" si="20"/>
        <v>257897.38317745359</v>
      </c>
      <c r="X30" s="47">
        <f t="shared" si="2"/>
        <v>41511.088924446376</v>
      </c>
      <c r="Y30" s="48">
        <f t="shared" si="21"/>
        <v>280537.00018189999</v>
      </c>
      <c r="Z30" s="47">
        <f t="shared" si="3"/>
        <v>18871.471919999982</v>
      </c>
      <c r="AA30" s="48">
        <f t="shared" si="22"/>
        <v>295680.03089970432</v>
      </c>
      <c r="AB30" s="47">
        <f t="shared" si="4"/>
        <v>3728.4412021956523</v>
      </c>
      <c r="AC30" s="47">
        <f t="shared" si="23"/>
        <v>185069.59531564874</v>
      </c>
      <c r="AD30" s="47">
        <f t="shared" si="24"/>
        <v>114338.87678625123</v>
      </c>
      <c r="AE30" s="47">
        <f t="shared" si="25"/>
        <v>63.639788216159367</v>
      </c>
      <c r="AF30" s="49">
        <f t="shared" si="26"/>
        <v>0.61811743006611586</v>
      </c>
      <c r="AG30" s="47">
        <f>IF(ISBLANK($D30),"",S30*_xlfn.XLOOKUP(Q30,DATA!$B$24:$B$25,DATA!$C$24:$C$25,"error",0,1)/1000)</f>
        <v>119.24840626874473</v>
      </c>
      <c r="AH30" s="47">
        <f>IF(ISBLANK($D30),"",V30*_xlfn.XLOOKUP(Q30,DATA!$B$24:$B$25,DATA!$C$24:$C$25,"error",0,1)/1000)</f>
        <v>48.175388527180004</v>
      </c>
      <c r="AI30" s="47">
        <f>IF(ISBLANK($D30),"",X30*_xlfn.XLOOKUP(Q30,DATA!$B$24:$B$25,DATA!$C$24:$C$25,"error",0,1)/1000)</f>
        <v>16.533036496828505</v>
      </c>
      <c r="AJ30" s="47">
        <f>IF(ISBLANK($D30),"",Z30*_xlfn.XLOOKUP(Q30,DATA!$B$24:$B$25,DATA!$C$24:$C$25,"error",0,1)/1000)</f>
        <v>7.5161298362975932</v>
      </c>
      <c r="AK30" s="47">
        <f>IF(ISBLANK($D30),"",AB30*_xlfn.XLOOKUP(Q30,DATA!$B$24:$B$25,DATA!$C$24:$C$25,"error",0,1)/1000)</f>
        <v>1.4849635620104846</v>
      </c>
      <c r="AL30" s="47">
        <f t="shared" si="5"/>
        <v>73.709518422316577</v>
      </c>
      <c r="AM30" s="47">
        <f t="shared" si="6"/>
        <v>45.538887846428153</v>
      </c>
      <c r="AN30" s="47">
        <f t="shared" si="27"/>
        <v>4.0656723807637034</v>
      </c>
      <c r="AO30" s="47">
        <f t="shared" si="28"/>
        <v>1.6424986521505662</v>
      </c>
      <c r="AP30" s="47">
        <f t="shared" si="29"/>
        <v>0.56367973341151401</v>
      </c>
      <c r="AQ30" s="47">
        <f t="shared" si="30"/>
        <v>0.25625601583975627</v>
      </c>
      <c r="AR30" s="47">
        <f t="shared" si="31"/>
        <v>5.0628562086610679E-2</v>
      </c>
      <c r="AS30" s="47">
        <f t="shared" si="32"/>
        <v>2.5130629634884474</v>
      </c>
      <c r="AT30" s="47">
        <f t="shared" si="33"/>
        <v>1.552609417275256</v>
      </c>
      <c r="AU30" s="47">
        <f t="shared" si="34"/>
        <v>0.22111743391114039</v>
      </c>
      <c r="AV30" s="47">
        <f t="shared" si="35"/>
        <v>8.9329649109065337E-2</v>
      </c>
      <c r="AW30" s="47">
        <f t="shared" si="36"/>
        <v>3.0656532186259723E-2</v>
      </c>
      <c r="AX30" s="47">
        <f t="shared" si="37"/>
        <v>1.3936851605375992E-2</v>
      </c>
      <c r="AY30" s="47">
        <f t="shared" si="38"/>
        <v>2.753507091267236E-3</v>
      </c>
      <c r="AZ30" s="47">
        <f t="shared" si="39"/>
        <v>0.1366765399919683</v>
      </c>
      <c r="BA30" s="47">
        <f t="shared" si="40"/>
        <v>8.4440893919172089E-2</v>
      </c>
      <c r="BB30" s="23">
        <f>IF(V30&gt;0,J30*DATA!$C$4,0)</f>
        <v>128545.29999999999</v>
      </c>
      <c r="BC30" s="23">
        <f>IF(X30&gt;0,N30*_xlfn.XLOOKUP(Elektrenai!O30,DATA!$B$5:$B$6,DATA!$C$5:$C$6,"error",0,1),0)</f>
        <v>34331.5</v>
      </c>
      <c r="BD30" s="23">
        <f>IF(Z30&gt;0,(L30-M30)*DATA!$C$7,"0,00 ")</f>
        <v>33420</v>
      </c>
      <c r="BE30" s="23">
        <f>IF(G30="basement",D30*DATA!$C$8,IF(G30="ground",0,"error"))</f>
        <v>16156</v>
      </c>
      <c r="BF30" s="23">
        <f t="shared" si="41"/>
        <v>212452.8</v>
      </c>
      <c r="BG30" s="23">
        <v>1.48</v>
      </c>
      <c r="BH30" s="23">
        <v>2.0624784003949639</v>
      </c>
      <c r="BI30" s="23">
        <f t="shared" si="42"/>
        <v>0.85</v>
      </c>
      <c r="BJ30" s="23">
        <v>2.33</v>
      </c>
      <c r="BK30" s="23">
        <f t="shared" si="43"/>
        <v>0.21630769230769231</v>
      </c>
      <c r="BL30" s="23">
        <f t="shared" si="44"/>
        <v>0.20657105606258153</v>
      </c>
      <c r="BM30" s="5">
        <v>1.1000000000000001</v>
      </c>
      <c r="BN30" s="5">
        <f t="shared" si="45"/>
        <v>0.40124223602484466</v>
      </c>
      <c r="BO30" s="50"/>
      <c r="BP30" s="48">
        <f t="shared" si="7"/>
        <v>11793.88</v>
      </c>
      <c r="BQ30" s="51">
        <f t="shared" si="8"/>
        <v>9</v>
      </c>
      <c r="BR30" s="47">
        <f t="shared" si="46"/>
        <v>3774.0416</v>
      </c>
      <c r="BS30" s="46">
        <f t="shared" si="9"/>
        <v>29.2</v>
      </c>
      <c r="BT30" s="46">
        <f t="shared" si="47"/>
        <v>9435.1039999999994</v>
      </c>
      <c r="BU30" s="46">
        <f t="shared" si="10"/>
        <v>259.81297474999997</v>
      </c>
      <c r="BV30" s="46">
        <f t="shared" si="11"/>
        <v>154.85064112538461</v>
      </c>
      <c r="BW30" s="46">
        <f t="shared" si="12"/>
        <v>223.79155083083441</v>
      </c>
      <c r="BX30" s="46">
        <f t="shared" si="13"/>
        <v>243.43717474999997</v>
      </c>
      <c r="BY30" s="46">
        <f t="shared" si="14"/>
        <v>256.57760404347823</v>
      </c>
      <c r="BZ30" s="46">
        <f t="shared" si="48"/>
        <v>299408.47210189997</v>
      </c>
      <c r="CA30" s="46">
        <f t="shared" si="48"/>
        <v>178449.87883289324</v>
      </c>
      <c r="CB30" s="46">
        <f t="shared" si="48"/>
        <v>257897.38317745359</v>
      </c>
      <c r="CC30" s="46">
        <f t="shared" si="48"/>
        <v>280537.00018189999</v>
      </c>
      <c r="CD30" s="46">
        <f t="shared" si="48"/>
        <v>295680.03089970432</v>
      </c>
    </row>
    <row r="31" spans="1:82" s="52" customFormat="1" ht="15" customHeight="1" x14ac:dyDescent="0.35">
      <c r="A31" s="39">
        <v>28</v>
      </c>
      <c r="B31" s="40" t="s">
        <v>82</v>
      </c>
      <c r="C31" s="40" t="s">
        <v>118</v>
      </c>
      <c r="D31" s="41">
        <v>361.9</v>
      </c>
      <c r="E31" s="41">
        <f t="shared" si="16"/>
        <v>1447.6</v>
      </c>
      <c r="F31" s="41">
        <v>77.400000000000006</v>
      </c>
      <c r="G31" s="42" t="s">
        <v>84</v>
      </c>
      <c r="H31" s="43">
        <v>5</v>
      </c>
      <c r="I31" s="44">
        <v>17.5</v>
      </c>
      <c r="J31" s="41">
        <f t="shared" si="17"/>
        <v>1164.8</v>
      </c>
      <c r="K31" s="42" t="s">
        <v>91</v>
      </c>
      <c r="L31" s="44">
        <v>189.7</v>
      </c>
      <c r="M31" s="44">
        <v>104.3</v>
      </c>
      <c r="N31" s="41">
        <v>361.9</v>
      </c>
      <c r="O31" s="45" t="s">
        <v>95</v>
      </c>
      <c r="P31" s="45" t="s">
        <v>91</v>
      </c>
      <c r="Q31" s="45" t="s">
        <v>87</v>
      </c>
      <c r="R31" s="45" t="s">
        <v>88</v>
      </c>
      <c r="S31" s="46">
        <f t="shared" si="18"/>
        <v>182652.79528789999</v>
      </c>
      <c r="T31" s="46">
        <f t="shared" si="0"/>
        <v>126.17628853820116</v>
      </c>
      <c r="U31" s="47">
        <f t="shared" si="19"/>
        <v>111409.29580886001</v>
      </c>
      <c r="V31" s="47">
        <f t="shared" si="1"/>
        <v>71243.49947903998</v>
      </c>
      <c r="W31" s="47">
        <f t="shared" si="20"/>
        <v>145458.2840679021</v>
      </c>
      <c r="X31" s="47">
        <f t="shared" si="2"/>
        <v>37194.51121999789</v>
      </c>
      <c r="Y31" s="48">
        <f t="shared" si="21"/>
        <v>175419.29572790003</v>
      </c>
      <c r="Z31" s="47">
        <f t="shared" si="3"/>
        <v>7233.4995599999675</v>
      </c>
      <c r="AA31" s="48">
        <f t="shared" si="22"/>
        <v>179312.06027657396</v>
      </c>
      <c r="AB31" s="47">
        <f t="shared" si="4"/>
        <v>3340.7350113260327</v>
      </c>
      <c r="AC31" s="47">
        <f t="shared" si="23"/>
        <v>119012.24527036387</v>
      </c>
      <c r="AD31" s="47">
        <f t="shared" si="24"/>
        <v>63640.550017536123</v>
      </c>
      <c r="AE31" s="47">
        <f t="shared" si="25"/>
        <v>82.213488028712263</v>
      </c>
      <c r="AF31" s="49">
        <f t="shared" si="26"/>
        <v>0.65157636970611388</v>
      </c>
      <c r="AG31" s="47">
        <f>IF(ISBLANK($D31),"",S31*_xlfn.XLOOKUP(Q31,DATA!$B$24:$B$25,DATA!$C$24:$C$25,"error",0,1)/1000)</f>
        <v>72.746955307264813</v>
      </c>
      <c r="AH31" s="47">
        <f>IF(ISBLANK($D31),"",V31*_xlfn.XLOOKUP(Q31,DATA!$B$24:$B$25,DATA!$C$24:$C$25,"error",0,1)/1000)</f>
        <v>28.374860972512042</v>
      </c>
      <c r="AI31" s="47">
        <f>IF(ISBLANK($D31),"",X31*_xlfn.XLOOKUP(Q31,DATA!$B$24:$B$25,DATA!$C$24:$C$25,"error",0,1)/1000)</f>
        <v>14.813829928700761</v>
      </c>
      <c r="AJ31" s="47">
        <f>IF(ISBLANK($D31),"",Z31*_xlfn.XLOOKUP(Q31,DATA!$B$24:$B$25,DATA!$C$24:$C$25,"error",0,1)/1000)</f>
        <v>2.8809582047567872</v>
      </c>
      <c r="AK31" s="47">
        <f>IF(ISBLANK($D31),"",AB31*_xlfn.XLOOKUP(Q31,DATA!$B$24:$B$25,DATA!$C$24:$C$25,"error",0,1)/1000)</f>
        <v>1.3305479403109324</v>
      </c>
      <c r="AL31" s="47">
        <f t="shared" si="5"/>
        <v>47.400197046280525</v>
      </c>
      <c r="AM31" s="47">
        <f t="shared" si="6"/>
        <v>25.346758260984288</v>
      </c>
      <c r="AN31" s="47">
        <f t="shared" si="27"/>
        <v>2.4802451976661666</v>
      </c>
      <c r="AO31" s="47">
        <f t="shared" si="28"/>
        <v>0.96741660684306363</v>
      </c>
      <c r="AP31" s="47">
        <f t="shared" si="29"/>
        <v>0.50506485645364441</v>
      </c>
      <c r="AQ31" s="47">
        <f t="shared" si="30"/>
        <v>9.8223804994232985E-2</v>
      </c>
      <c r="AR31" s="47">
        <f t="shared" si="31"/>
        <v>4.5363893585402583E-2</v>
      </c>
      <c r="AS31" s="47">
        <f t="shared" si="32"/>
        <v>1.6160691618763436</v>
      </c>
      <c r="AT31" s="47">
        <f t="shared" si="33"/>
        <v>0.86417603578982294</v>
      </c>
      <c r="AU31" s="47">
        <f t="shared" si="34"/>
        <v>0.13489169864576117</v>
      </c>
      <c r="AV31" s="47">
        <f t="shared" si="35"/>
        <v>5.2614342129549324E-2</v>
      </c>
      <c r="AW31" s="47">
        <f t="shared" si="36"/>
        <v>2.7468677886128737E-2</v>
      </c>
      <c r="AX31" s="47">
        <f t="shared" si="37"/>
        <v>5.3420427607679781E-3</v>
      </c>
      <c r="AY31" s="47">
        <f t="shared" si="38"/>
        <v>2.4671805306501521E-3</v>
      </c>
      <c r="AZ31" s="47">
        <f t="shared" si="39"/>
        <v>8.7892243307096177E-2</v>
      </c>
      <c r="BA31" s="47">
        <f t="shared" si="40"/>
        <v>4.6999455338664994E-2</v>
      </c>
      <c r="BB31" s="23">
        <f>IF(V31&gt;0,J31*DATA!$C$4,0)</f>
        <v>75712</v>
      </c>
      <c r="BC31" s="23">
        <f>IF(X31&gt;0,N31*_xlfn.XLOOKUP(Elektrenai!O31,DATA!$B$5:$B$6,DATA!$C$5:$C$6,"error",0,1),0)</f>
        <v>30761.499999999996</v>
      </c>
      <c r="BD31" s="23">
        <f>IF(Z31&gt;0,(L31-M31)*DATA!$C$7,"0,00 ")</f>
        <v>12809.999999999998</v>
      </c>
      <c r="BE31" s="23">
        <f>IF(G31="basement",D31*DATA!$C$8,IF(G31="ground",0,"error"))</f>
        <v>14476</v>
      </c>
      <c r="BF31" s="23">
        <f t="shared" si="41"/>
        <v>133759.5</v>
      </c>
      <c r="BG31" s="23">
        <v>1.48</v>
      </c>
      <c r="BH31" s="23">
        <v>1.8878228782287825</v>
      </c>
      <c r="BI31" s="23">
        <f t="shared" si="42"/>
        <v>0.85</v>
      </c>
      <c r="BJ31" s="23">
        <v>2.33</v>
      </c>
      <c r="BK31" s="23">
        <f t="shared" si="43"/>
        <v>0.21630769230769231</v>
      </c>
      <c r="BL31" s="23">
        <f t="shared" si="44"/>
        <v>0.20657105606258153</v>
      </c>
      <c r="BM31" s="5">
        <v>1.1000000000000001</v>
      </c>
      <c r="BN31" s="5">
        <f t="shared" si="45"/>
        <v>0.40124223602484466</v>
      </c>
      <c r="BO31" s="50"/>
      <c r="BP31" s="48">
        <f t="shared" si="7"/>
        <v>6333.25</v>
      </c>
      <c r="BQ31" s="51">
        <f t="shared" si="8"/>
        <v>5</v>
      </c>
      <c r="BR31" s="47">
        <f t="shared" si="46"/>
        <v>2026.64</v>
      </c>
      <c r="BS31" s="46">
        <f t="shared" si="9"/>
        <v>17.5</v>
      </c>
      <c r="BT31" s="46">
        <f t="shared" si="47"/>
        <v>5066.6000000000004</v>
      </c>
      <c r="BU31" s="46">
        <f t="shared" si="10"/>
        <v>158.49773974999999</v>
      </c>
      <c r="BV31" s="46">
        <f t="shared" si="11"/>
        <v>96.675890150000001</v>
      </c>
      <c r="BW31" s="46">
        <f t="shared" si="12"/>
        <v>126.22204448794004</v>
      </c>
      <c r="BX31" s="46">
        <f t="shared" si="13"/>
        <v>152.22083975000001</v>
      </c>
      <c r="BY31" s="46">
        <f t="shared" si="14"/>
        <v>155.59880273913046</v>
      </c>
      <c r="BZ31" s="46">
        <f t="shared" si="48"/>
        <v>182652.79528789999</v>
      </c>
      <c r="CA31" s="46">
        <f t="shared" si="48"/>
        <v>111409.29580886001</v>
      </c>
      <c r="CB31" s="46">
        <f t="shared" si="48"/>
        <v>145458.2840679021</v>
      </c>
      <c r="CC31" s="46">
        <f t="shared" si="48"/>
        <v>175419.29572790003</v>
      </c>
      <c r="CD31" s="46">
        <f t="shared" si="48"/>
        <v>179312.06027657396</v>
      </c>
    </row>
    <row r="32" spans="1:82" s="52" customFormat="1" ht="15" customHeight="1" x14ac:dyDescent="0.35">
      <c r="A32" s="39">
        <v>29</v>
      </c>
      <c r="B32" s="40" t="s">
        <v>82</v>
      </c>
      <c r="C32" s="40" t="s">
        <v>119</v>
      </c>
      <c r="D32" s="41">
        <v>464.9</v>
      </c>
      <c r="E32" s="41">
        <f t="shared" si="16"/>
        <v>1859.6000000000001</v>
      </c>
      <c r="F32" s="41">
        <v>87</v>
      </c>
      <c r="G32" s="42" t="s">
        <v>84</v>
      </c>
      <c r="H32" s="43">
        <v>5</v>
      </c>
      <c r="I32" s="44">
        <v>17.5</v>
      </c>
      <c r="J32" s="41">
        <f t="shared" si="17"/>
        <v>1278.9000000000001</v>
      </c>
      <c r="K32" s="42" t="s">
        <v>91</v>
      </c>
      <c r="L32" s="44">
        <v>243.6</v>
      </c>
      <c r="M32" s="44">
        <v>158.4</v>
      </c>
      <c r="N32" s="41">
        <v>464.9</v>
      </c>
      <c r="O32" s="45" t="s">
        <v>95</v>
      </c>
      <c r="P32" s="45" t="s">
        <v>91</v>
      </c>
      <c r="Q32" s="45" t="s">
        <v>87</v>
      </c>
      <c r="R32" s="45" t="s">
        <v>88</v>
      </c>
      <c r="S32" s="46">
        <f t="shared" si="18"/>
        <v>216983.00275330001</v>
      </c>
      <c r="T32" s="46">
        <f t="shared" si="0"/>
        <v>116.68262139884921</v>
      </c>
      <c r="U32" s="47">
        <f t="shared" si="19"/>
        <v>138760.72297673387</v>
      </c>
      <c r="V32" s="47">
        <f t="shared" si="1"/>
        <v>78222.279776566138</v>
      </c>
      <c r="W32" s="47">
        <f t="shared" si="20"/>
        <v>169202.5985914403</v>
      </c>
      <c r="X32" s="47">
        <f t="shared" si="2"/>
        <v>47780.404161859711</v>
      </c>
      <c r="Y32" s="48">
        <f t="shared" si="21"/>
        <v>209766.44347330002</v>
      </c>
      <c r="Z32" s="47">
        <f t="shared" si="3"/>
        <v>7216.5592799999868</v>
      </c>
      <c r="AA32" s="48">
        <f t="shared" si="22"/>
        <v>212691.46446436527</v>
      </c>
      <c r="AB32" s="47">
        <f t="shared" si="4"/>
        <v>4291.5382889347384</v>
      </c>
      <c r="AC32" s="47">
        <f t="shared" si="23"/>
        <v>137510.78150736057</v>
      </c>
      <c r="AD32" s="47">
        <f t="shared" si="24"/>
        <v>79472.221245939436</v>
      </c>
      <c r="AE32" s="47">
        <f t="shared" si="25"/>
        <v>73.946430150226163</v>
      </c>
      <c r="AF32" s="49">
        <f t="shared" si="26"/>
        <v>0.63373987714468216</v>
      </c>
      <c r="AG32" s="47">
        <f>IF(ISBLANK($D32),"",S32*_xlfn.XLOOKUP(Q32,DATA!$B$24:$B$25,DATA!$C$24:$C$25,"error",0,1)/1000)</f>
        <v>86.419990336584334</v>
      </c>
      <c r="AH32" s="47">
        <f>IF(ISBLANK($D32),"",V32*_xlfn.XLOOKUP(Q32,DATA!$B$24:$B$25,DATA!$C$24:$C$25,"error",0,1)/1000)</f>
        <v>31.154369589410763</v>
      </c>
      <c r="AI32" s="47">
        <f>IF(ISBLANK($D32),"",X32*_xlfn.XLOOKUP(Q32,DATA!$B$24:$B$25,DATA!$C$24:$C$25,"error",0,1)/1000)</f>
        <v>19.029979369585487</v>
      </c>
      <c r="AJ32" s="47">
        <f>IF(ISBLANK($D32),"",Z32*_xlfn.XLOOKUP(Q32,DATA!$B$24:$B$25,DATA!$C$24:$C$25,"error",0,1)/1000)</f>
        <v>2.8742112300383953</v>
      </c>
      <c r="AK32" s="47">
        <f>IF(ISBLANK($D32),"",AB32*_xlfn.XLOOKUP(Q32,DATA!$B$24:$B$25,DATA!$C$24:$C$25,"error",0,1)/1000)</f>
        <v>1.7092338697169278</v>
      </c>
      <c r="AL32" s="47">
        <f t="shared" si="5"/>
        <v>54.767794058751576</v>
      </c>
      <c r="AM32" s="47">
        <f t="shared" si="6"/>
        <v>31.652196277832758</v>
      </c>
      <c r="AN32" s="47">
        <f t="shared" si="27"/>
        <v>2.9464156281089693</v>
      </c>
      <c r="AO32" s="47">
        <f t="shared" si="28"/>
        <v>1.0621815749412724</v>
      </c>
      <c r="AP32" s="47">
        <f t="shared" si="29"/>
        <v>0.64881086423127787</v>
      </c>
      <c r="AQ32" s="47">
        <f t="shared" si="30"/>
        <v>9.7993772664035986E-2</v>
      </c>
      <c r="AR32" s="47">
        <f t="shared" si="31"/>
        <v>5.8274866338363603E-2</v>
      </c>
      <c r="AS32" s="47">
        <f t="shared" si="32"/>
        <v>1.8672610781749499</v>
      </c>
      <c r="AT32" s="47">
        <f t="shared" si="33"/>
        <v>1.0791545499340194</v>
      </c>
      <c r="AU32" s="47">
        <f t="shared" si="34"/>
        <v>0.16024504729049432</v>
      </c>
      <c r="AV32" s="47">
        <f t="shared" si="35"/>
        <v>5.7768271076133776E-2</v>
      </c>
      <c r="AW32" s="47">
        <f t="shared" si="36"/>
        <v>3.5286511050735728E-2</v>
      </c>
      <c r="AX32" s="47">
        <f t="shared" si="37"/>
        <v>5.329532121983992E-3</v>
      </c>
      <c r="AY32" s="47">
        <f t="shared" si="38"/>
        <v>3.1693623340681475E-3</v>
      </c>
      <c r="AZ32" s="47">
        <f t="shared" si="39"/>
        <v>0.10155367658292164</v>
      </c>
      <c r="BA32" s="47">
        <f t="shared" si="40"/>
        <v>5.8691370707572688E-2</v>
      </c>
      <c r="BB32" s="23">
        <f>IF(V32&gt;0,J32*DATA!$C$4,0)</f>
        <v>83128.5</v>
      </c>
      <c r="BC32" s="23">
        <f>IF(X32&gt;0,N32*_xlfn.XLOOKUP(Elektrenai!O32,DATA!$B$5:$B$6,DATA!$C$5:$C$6,"error",0,1),0)</f>
        <v>39516.5</v>
      </c>
      <c r="BD32" s="23">
        <f>IF(Z32&gt;0,(L32-M32)*DATA!$C$7,"0,00 ")</f>
        <v>12779.999999999998</v>
      </c>
      <c r="BE32" s="23">
        <f>IF(G32="basement",D32*DATA!$C$8,IF(G32="ground",0,"error"))</f>
        <v>18596</v>
      </c>
      <c r="BF32" s="23">
        <f t="shared" si="41"/>
        <v>154021</v>
      </c>
      <c r="BG32" s="23">
        <v>1.48</v>
      </c>
      <c r="BH32" s="23">
        <v>1.7120689655172412</v>
      </c>
      <c r="BI32" s="23">
        <f t="shared" si="42"/>
        <v>0.85</v>
      </c>
      <c r="BJ32" s="23">
        <v>2.33</v>
      </c>
      <c r="BK32" s="23">
        <f t="shared" si="43"/>
        <v>0.21630769230769231</v>
      </c>
      <c r="BL32" s="23">
        <f t="shared" si="44"/>
        <v>0.20657105606258153</v>
      </c>
      <c r="BM32" s="5">
        <v>1.1000000000000001</v>
      </c>
      <c r="BN32" s="5">
        <f t="shared" si="45"/>
        <v>0.40124223602484466</v>
      </c>
      <c r="BO32" s="50"/>
      <c r="BP32" s="48">
        <f t="shared" si="7"/>
        <v>8135.75</v>
      </c>
      <c r="BQ32" s="51">
        <f t="shared" si="8"/>
        <v>5</v>
      </c>
      <c r="BR32" s="47">
        <f t="shared" si="46"/>
        <v>2603.44</v>
      </c>
      <c r="BS32" s="46">
        <f t="shared" si="9"/>
        <v>17.5</v>
      </c>
      <c r="BT32" s="46">
        <f t="shared" si="47"/>
        <v>6508.6</v>
      </c>
      <c r="BU32" s="46">
        <f t="shared" si="10"/>
        <v>188.28792325000001</v>
      </c>
      <c r="BV32" s="46">
        <f t="shared" si="11"/>
        <v>120.41020737307693</v>
      </c>
      <c r="BW32" s="46">
        <f t="shared" si="12"/>
        <v>146.82627437646676</v>
      </c>
      <c r="BX32" s="46">
        <f t="shared" si="13"/>
        <v>182.02572325</v>
      </c>
      <c r="BY32" s="46">
        <f t="shared" si="14"/>
        <v>184.56392265217394</v>
      </c>
      <c r="BZ32" s="46">
        <f t="shared" si="48"/>
        <v>216983.00275330001</v>
      </c>
      <c r="CA32" s="46">
        <f t="shared" si="48"/>
        <v>138760.72297673387</v>
      </c>
      <c r="CB32" s="46">
        <f t="shared" si="48"/>
        <v>169202.5985914403</v>
      </c>
      <c r="CC32" s="46">
        <f t="shared" si="48"/>
        <v>209766.44347330002</v>
      </c>
      <c r="CD32" s="46">
        <f t="shared" si="48"/>
        <v>212691.46446436527</v>
      </c>
    </row>
    <row r="33" spans="1:82" s="52" customFormat="1" ht="15" customHeight="1" x14ac:dyDescent="0.35">
      <c r="A33" s="39">
        <v>30</v>
      </c>
      <c r="B33" s="40" t="s">
        <v>82</v>
      </c>
      <c r="C33" s="40" t="s">
        <v>120</v>
      </c>
      <c r="D33" s="41">
        <v>602.1</v>
      </c>
      <c r="E33" s="41">
        <f t="shared" si="16"/>
        <v>2408.4000000000005</v>
      </c>
      <c r="F33" s="41">
        <v>98.6</v>
      </c>
      <c r="G33" s="42" t="s">
        <v>90</v>
      </c>
      <c r="H33" s="43">
        <v>5</v>
      </c>
      <c r="I33" s="44">
        <v>17.5</v>
      </c>
      <c r="J33" s="41">
        <f t="shared" si="17"/>
        <v>1380.5</v>
      </c>
      <c r="K33" s="42" t="s">
        <v>91</v>
      </c>
      <c r="L33" s="44">
        <v>345</v>
      </c>
      <c r="M33" s="44">
        <v>310.5</v>
      </c>
      <c r="N33" s="41">
        <v>602.1</v>
      </c>
      <c r="O33" s="45" t="s">
        <v>95</v>
      </c>
      <c r="P33" s="45" t="s">
        <v>91</v>
      </c>
      <c r="Q33" s="45" t="s">
        <v>87</v>
      </c>
      <c r="R33" s="45" t="s">
        <v>88</v>
      </c>
      <c r="S33" s="46">
        <f t="shared" si="18"/>
        <v>252939.27623538001</v>
      </c>
      <c r="T33" s="46">
        <f t="shared" si="0"/>
        <v>105.02378186155953</v>
      </c>
      <c r="U33" s="47">
        <f t="shared" si="19"/>
        <v>168502.76264436461</v>
      </c>
      <c r="V33" s="47">
        <f t="shared" si="1"/>
        <v>84436.513591015391</v>
      </c>
      <c r="W33" s="47">
        <f t="shared" si="20"/>
        <v>191058.05157232186</v>
      </c>
      <c r="X33" s="47">
        <f t="shared" si="2"/>
        <v>61881.22466305815</v>
      </c>
      <c r="Y33" s="48">
        <f t="shared" si="21"/>
        <v>250017.07793538002</v>
      </c>
      <c r="Z33" s="47">
        <f t="shared" si="3"/>
        <v>2922.1982999999891</v>
      </c>
      <c r="AA33" s="48">
        <f t="shared" si="22"/>
        <v>252939.27623538001</v>
      </c>
      <c r="AB33" s="47">
        <f t="shared" si="4"/>
        <v>0</v>
      </c>
      <c r="AC33" s="47">
        <f t="shared" si="23"/>
        <v>149239.93655407353</v>
      </c>
      <c r="AD33" s="47">
        <f t="shared" si="24"/>
        <v>103699.33968130648</v>
      </c>
      <c r="AE33" s="47">
        <f t="shared" si="25"/>
        <v>61.966424412088315</v>
      </c>
      <c r="AF33" s="49">
        <f t="shared" si="26"/>
        <v>0.59002278639871641</v>
      </c>
      <c r="AG33" s="47">
        <f>IF(ISBLANK($D33),"",S33*_xlfn.XLOOKUP(Q33,DATA!$B$24:$B$25,DATA!$C$24:$C$25,"error",0,1)/1000)</f>
        <v>100.74065493902715</v>
      </c>
      <c r="AH33" s="47">
        <f>IF(ISBLANK($D33),"",V33*_xlfn.XLOOKUP(Q33,DATA!$B$24:$B$25,DATA!$C$24:$C$25,"error",0,1)/1000)</f>
        <v>33.629374633029613</v>
      </c>
      <c r="AI33" s="47">
        <f>IF(ISBLANK($D33),"",X33*_xlfn.XLOOKUP(Q33,DATA!$B$24:$B$25,DATA!$C$24:$C$25,"error",0,1)/1000)</f>
        <v>24.646054158802801</v>
      </c>
      <c r="AJ33" s="47">
        <f>IF(ISBLANK($D33),"",Z33*_xlfn.XLOOKUP(Q33,DATA!$B$24:$B$25,DATA!$C$24:$C$25,"error",0,1)/1000)</f>
        <v>1.1638531389239957</v>
      </c>
      <c r="AK33" s="47">
        <f>IF(ISBLANK($D33),"",AB33*_xlfn.XLOOKUP(Q33,DATA!$B$24:$B$25,DATA!$C$24:$C$25,"error",0,1)/1000)</f>
        <v>0</v>
      </c>
      <c r="AL33" s="47">
        <f t="shared" si="5"/>
        <v>59.439281930756408</v>
      </c>
      <c r="AM33" s="47">
        <f t="shared" si="6"/>
        <v>41.301373008270744</v>
      </c>
      <c r="AN33" s="47">
        <f t="shared" si="27"/>
        <v>3.4346664347245097</v>
      </c>
      <c r="AO33" s="47">
        <f t="shared" si="28"/>
        <v>1.1465647542469521</v>
      </c>
      <c r="AP33" s="47">
        <f t="shared" si="29"/>
        <v>0.84028612896031918</v>
      </c>
      <c r="AQ33" s="47">
        <f t="shared" si="30"/>
        <v>3.9680576959028581E-2</v>
      </c>
      <c r="AR33" s="47">
        <f t="shared" si="31"/>
        <v>0</v>
      </c>
      <c r="AS33" s="47">
        <f t="shared" si="32"/>
        <v>2.0265314601663</v>
      </c>
      <c r="AT33" s="47">
        <f t="shared" si="33"/>
        <v>1.4081349745582097</v>
      </c>
      <c r="AU33" s="47">
        <f t="shared" si="34"/>
        <v>0.18679926891806015</v>
      </c>
      <c r="AV33" s="47">
        <f t="shared" si="35"/>
        <v>6.2357571522873335E-2</v>
      </c>
      <c r="AW33" s="47">
        <f t="shared" si="36"/>
        <v>4.5700168431163646E-2</v>
      </c>
      <c r="AX33" s="47">
        <f t="shared" si="37"/>
        <v>2.1580851902399927E-3</v>
      </c>
      <c r="AY33" s="47">
        <f t="shared" si="38"/>
        <v>0</v>
      </c>
      <c r="AZ33" s="47">
        <f t="shared" si="39"/>
        <v>0.11021582514427698</v>
      </c>
      <c r="BA33" s="47">
        <f t="shared" si="40"/>
        <v>7.6583443773783164E-2</v>
      </c>
      <c r="BB33" s="23">
        <f>IF(V33&gt;0,J33*DATA!$C$4,0)</f>
        <v>89732.5</v>
      </c>
      <c r="BC33" s="23">
        <f>IF(X33&gt;0,N33*_xlfn.XLOOKUP(Elektrenai!O33,DATA!$B$5:$B$6,DATA!$C$5:$C$6,"error",0,1),0)</f>
        <v>51178.5</v>
      </c>
      <c r="BD33" s="23">
        <f>IF(Z33&gt;0,(L33-M33)*DATA!$C$7,"0,00 ")</f>
        <v>5175</v>
      </c>
      <c r="BE33" s="23">
        <f>IF(G33="basement",D33*DATA!$C$8,IF(G33="ground",0,"error"))</f>
        <v>0</v>
      </c>
      <c r="BF33" s="23">
        <f t="shared" si="41"/>
        <v>146086</v>
      </c>
      <c r="BG33" s="23">
        <v>1.48</v>
      </c>
      <c r="BH33" s="23">
        <v>1.2749999999999999</v>
      </c>
      <c r="BI33" s="23">
        <f t="shared" si="42"/>
        <v>0.56999999999999995</v>
      </c>
      <c r="BJ33" s="23">
        <v>2.33</v>
      </c>
      <c r="BK33" s="23">
        <f t="shared" si="43"/>
        <v>0.21630769230769231</v>
      </c>
      <c r="BL33" s="23">
        <f t="shared" si="44"/>
        <v>0.20657105606258153</v>
      </c>
      <c r="BM33" s="5">
        <v>1.1000000000000001</v>
      </c>
      <c r="BN33" s="5">
        <f t="shared" si="45"/>
        <v>0.56999999999999995</v>
      </c>
      <c r="BO33" s="50"/>
      <c r="BP33" s="48">
        <f t="shared" si="7"/>
        <v>10536.75</v>
      </c>
      <c r="BQ33" s="51">
        <f t="shared" si="8"/>
        <v>5</v>
      </c>
      <c r="BR33" s="47">
        <f t="shared" si="46"/>
        <v>3371.76</v>
      </c>
      <c r="BS33" s="46">
        <f t="shared" si="9"/>
        <v>17.5</v>
      </c>
      <c r="BT33" s="46">
        <f t="shared" si="47"/>
        <v>8429.4</v>
      </c>
      <c r="BU33" s="46">
        <f t="shared" si="10"/>
        <v>219.48913245</v>
      </c>
      <c r="BV33" s="46">
        <f t="shared" si="11"/>
        <v>146.2189887576923</v>
      </c>
      <c r="BW33" s="46">
        <f t="shared" si="12"/>
        <v>165.79143662992178</v>
      </c>
      <c r="BX33" s="46">
        <f t="shared" si="13"/>
        <v>216.95338244999999</v>
      </c>
      <c r="BY33" s="46">
        <f t="shared" si="14"/>
        <v>219.48913245</v>
      </c>
      <c r="BZ33" s="46">
        <f t="shared" si="48"/>
        <v>252939.27623538001</v>
      </c>
      <c r="CA33" s="46">
        <f t="shared" si="48"/>
        <v>168502.76264436461</v>
      </c>
      <c r="CB33" s="46">
        <f t="shared" si="48"/>
        <v>191058.05157232186</v>
      </c>
      <c r="CC33" s="46">
        <f t="shared" si="48"/>
        <v>250017.07793538002</v>
      </c>
      <c r="CD33" s="46">
        <f t="shared" si="48"/>
        <v>252939.27623538001</v>
      </c>
    </row>
    <row r="34" spans="1:82" s="52" customFormat="1" ht="15" customHeight="1" x14ac:dyDescent="0.35">
      <c r="A34" s="39">
        <v>31</v>
      </c>
      <c r="B34" s="40" t="s">
        <v>82</v>
      </c>
      <c r="C34" s="40" t="s">
        <v>121</v>
      </c>
      <c r="D34" s="41">
        <v>548.79999999999995</v>
      </c>
      <c r="E34" s="41">
        <f t="shared" si="16"/>
        <v>2195.1999999999998</v>
      </c>
      <c r="F34" s="41">
        <v>93.8</v>
      </c>
      <c r="G34" s="42" t="s">
        <v>90</v>
      </c>
      <c r="H34" s="43">
        <v>5</v>
      </c>
      <c r="I34" s="44">
        <v>17.5</v>
      </c>
      <c r="J34" s="41">
        <f t="shared" si="17"/>
        <v>1329.6</v>
      </c>
      <c r="K34" s="42" t="s">
        <v>91</v>
      </c>
      <c r="L34" s="44">
        <v>311.89999999999998</v>
      </c>
      <c r="M34" s="44">
        <v>265.10000000000002</v>
      </c>
      <c r="N34" s="41">
        <v>548.79999999999995</v>
      </c>
      <c r="O34" s="45" t="s">
        <v>95</v>
      </c>
      <c r="P34" s="45" t="s">
        <v>91</v>
      </c>
      <c r="Q34" s="45" t="s">
        <v>87</v>
      </c>
      <c r="R34" s="45" t="s">
        <v>88</v>
      </c>
      <c r="S34" s="46">
        <f t="shared" si="18"/>
        <v>236820.37757504001</v>
      </c>
      <c r="T34" s="46">
        <f t="shared" si="0"/>
        <v>107.88100290408164</v>
      </c>
      <c r="U34" s="47">
        <f t="shared" si="19"/>
        <v>155497.09726311383</v>
      </c>
      <c r="V34" s="47">
        <f t="shared" si="1"/>
        <v>81323.280311926181</v>
      </c>
      <c r="W34" s="47">
        <f t="shared" si="20"/>
        <v>180417.09557024628</v>
      </c>
      <c r="X34" s="47">
        <f t="shared" si="2"/>
        <v>56403.282004793728</v>
      </c>
      <c r="Y34" s="48">
        <f t="shared" si="21"/>
        <v>232856.35205504001</v>
      </c>
      <c r="Z34" s="47">
        <f t="shared" si="3"/>
        <v>3964.0255199999956</v>
      </c>
      <c r="AA34" s="48">
        <f t="shared" si="22"/>
        <v>236820.37757504001</v>
      </c>
      <c r="AB34" s="47">
        <f t="shared" si="4"/>
        <v>0</v>
      </c>
      <c r="AC34" s="47">
        <f t="shared" si="23"/>
        <v>141690.5878367199</v>
      </c>
      <c r="AD34" s="47">
        <f t="shared" si="24"/>
        <v>95129.789738320105</v>
      </c>
      <c r="AE34" s="47">
        <f t="shared" si="25"/>
        <v>64.54563950287897</v>
      </c>
      <c r="AF34" s="49">
        <f t="shared" si="26"/>
        <v>0.59830403653428499</v>
      </c>
      <c r="AG34" s="47">
        <f>IF(ISBLANK($D34),"",S34*_xlfn.XLOOKUP(Q34,DATA!$B$24:$B$25,DATA!$C$24:$C$25,"error",0,1)/1000)</f>
        <v>94.320819980586933</v>
      </c>
      <c r="AH34" s="47">
        <f>IF(ISBLANK($D34),"",V34*_xlfn.XLOOKUP(Q34,DATA!$B$24:$B$25,DATA!$C$24:$C$25,"error",0,1)/1000)</f>
        <v>32.389436082633964</v>
      </c>
      <c r="AI34" s="47">
        <f>IF(ISBLANK($D34),"",X34*_xlfn.XLOOKUP(Q34,DATA!$B$24:$B$25,DATA!$C$24:$C$25,"error",0,1)/1000)</f>
        <v>22.464299156869249</v>
      </c>
      <c r="AJ34" s="47">
        <f>IF(ISBLANK($D34),"",Z34*_xlfn.XLOOKUP(Q34,DATA!$B$24:$B$25,DATA!$C$24:$C$25,"error",0,1)/1000)</f>
        <v>1.5787920841055985</v>
      </c>
      <c r="AK34" s="47">
        <f>IF(ISBLANK($D34),"",AB34*_xlfn.XLOOKUP(Q34,DATA!$B$24:$B$25,DATA!$C$24:$C$25,"error",0,1)/1000)</f>
        <v>0</v>
      </c>
      <c r="AL34" s="47">
        <f t="shared" si="5"/>
        <v>56.432527323608809</v>
      </c>
      <c r="AM34" s="47">
        <f t="shared" si="6"/>
        <v>37.888292656978123</v>
      </c>
      <c r="AN34" s="47">
        <f t="shared" si="27"/>
        <v>3.2157876547367148</v>
      </c>
      <c r="AO34" s="47">
        <f t="shared" si="28"/>
        <v>1.1042901102837726</v>
      </c>
      <c r="AP34" s="47">
        <f t="shared" si="29"/>
        <v>0.76590105891616522</v>
      </c>
      <c r="AQ34" s="47">
        <f t="shared" si="30"/>
        <v>5.382756526616065E-2</v>
      </c>
      <c r="AR34" s="47">
        <f t="shared" si="31"/>
        <v>0</v>
      </c>
      <c r="AS34" s="47">
        <f t="shared" si="32"/>
        <v>1.9240187344660984</v>
      </c>
      <c r="AT34" s="47">
        <f t="shared" si="33"/>
        <v>1.2917689202706164</v>
      </c>
      <c r="AU34" s="47">
        <f t="shared" si="34"/>
        <v>0.17489523198741819</v>
      </c>
      <c r="AV34" s="47">
        <f t="shared" si="35"/>
        <v>6.0058404271504821E-2</v>
      </c>
      <c r="AW34" s="47">
        <f t="shared" si="36"/>
        <v>4.1654629521711686E-2</v>
      </c>
      <c r="AX34" s="47">
        <f t="shared" si="37"/>
        <v>2.9274894754559976E-3</v>
      </c>
      <c r="AY34" s="47">
        <f t="shared" si="38"/>
        <v>0</v>
      </c>
      <c r="AZ34" s="47">
        <f t="shared" si="39"/>
        <v>0.1046405232686725</v>
      </c>
      <c r="BA34" s="47">
        <f t="shared" si="40"/>
        <v>7.0254708718745687E-2</v>
      </c>
      <c r="BB34" s="23">
        <f>IF(V34&gt;0,J34*DATA!$C$4,0)</f>
        <v>86424</v>
      </c>
      <c r="BC34" s="23">
        <f>IF(X34&gt;0,N34*_xlfn.XLOOKUP(Elektrenai!O34,DATA!$B$5:$B$6,DATA!$C$5:$C$6,"error",0,1),0)</f>
        <v>46647.999999999993</v>
      </c>
      <c r="BD34" s="23">
        <f>IF(Z34&gt;0,(L34-M34)*DATA!$C$7,"0,00 ")</f>
        <v>7019.9999999999927</v>
      </c>
      <c r="BE34" s="23">
        <f>IF(G34="basement",D34*DATA!$C$8,IF(G34="ground",0,"error"))</f>
        <v>0</v>
      </c>
      <c r="BF34" s="23">
        <f t="shared" si="41"/>
        <v>140092</v>
      </c>
      <c r="BG34" s="23">
        <v>1.48</v>
      </c>
      <c r="BH34" s="23">
        <v>1.3625841615902532</v>
      </c>
      <c r="BI34" s="23">
        <f t="shared" si="42"/>
        <v>0.56999999999999995</v>
      </c>
      <c r="BJ34" s="23">
        <v>2.33</v>
      </c>
      <c r="BK34" s="23">
        <f t="shared" si="43"/>
        <v>0.21630769230769231</v>
      </c>
      <c r="BL34" s="23">
        <f t="shared" si="44"/>
        <v>0.20657105606258153</v>
      </c>
      <c r="BM34" s="5">
        <v>1.1000000000000001</v>
      </c>
      <c r="BN34" s="5">
        <f t="shared" si="45"/>
        <v>0.56999999999999995</v>
      </c>
      <c r="BO34" s="50"/>
      <c r="BP34" s="48">
        <f t="shared" si="7"/>
        <v>9604</v>
      </c>
      <c r="BQ34" s="51">
        <f t="shared" si="8"/>
        <v>5</v>
      </c>
      <c r="BR34" s="47">
        <f t="shared" si="46"/>
        <v>3073.28</v>
      </c>
      <c r="BS34" s="46">
        <f t="shared" si="9"/>
        <v>17.5</v>
      </c>
      <c r="BT34" s="46">
        <f t="shared" si="47"/>
        <v>7683.2000000000007</v>
      </c>
      <c r="BU34" s="46">
        <f t="shared" si="10"/>
        <v>205.5018896</v>
      </c>
      <c r="BV34" s="46">
        <f t="shared" si="11"/>
        <v>134.9332673230769</v>
      </c>
      <c r="BW34" s="46">
        <f t="shared" si="12"/>
        <v>156.55770181382007</v>
      </c>
      <c r="BX34" s="46">
        <f t="shared" si="13"/>
        <v>202.06208960000001</v>
      </c>
      <c r="BY34" s="46">
        <f t="shared" si="14"/>
        <v>205.5018896</v>
      </c>
      <c r="BZ34" s="46">
        <f t="shared" si="48"/>
        <v>236820.37757504001</v>
      </c>
      <c r="CA34" s="46">
        <f t="shared" si="48"/>
        <v>155497.09726311383</v>
      </c>
      <c r="CB34" s="46">
        <f t="shared" si="48"/>
        <v>180417.09557024628</v>
      </c>
      <c r="CC34" s="46">
        <f t="shared" si="48"/>
        <v>232856.35205504001</v>
      </c>
      <c r="CD34" s="46">
        <f t="shared" si="48"/>
        <v>236820.37757504001</v>
      </c>
    </row>
    <row r="35" spans="1:82" s="52" customFormat="1" ht="15" customHeight="1" x14ac:dyDescent="0.35">
      <c r="A35" s="39">
        <v>32</v>
      </c>
      <c r="B35" s="40" t="s">
        <v>82</v>
      </c>
      <c r="C35" s="40" t="s">
        <v>122</v>
      </c>
      <c r="D35" s="41">
        <v>429.3</v>
      </c>
      <c r="E35" s="41">
        <f t="shared" si="16"/>
        <v>3090.9600000000005</v>
      </c>
      <c r="F35" s="41">
        <v>88</v>
      </c>
      <c r="G35" s="42" t="s">
        <v>90</v>
      </c>
      <c r="H35" s="43">
        <v>9</v>
      </c>
      <c r="I35" s="44">
        <v>29.2</v>
      </c>
      <c r="J35" s="41">
        <f t="shared" si="17"/>
        <v>2107.1</v>
      </c>
      <c r="K35" s="42" t="s">
        <v>91</v>
      </c>
      <c r="L35" s="44">
        <v>462.5</v>
      </c>
      <c r="M35" s="44">
        <v>323.8</v>
      </c>
      <c r="N35" s="41">
        <v>429.3</v>
      </c>
      <c r="O35" s="45" t="s">
        <v>95</v>
      </c>
      <c r="P35" s="45" t="s">
        <v>91</v>
      </c>
      <c r="Q35" s="45" t="s">
        <v>87</v>
      </c>
      <c r="R35" s="45" t="s">
        <v>88</v>
      </c>
      <c r="S35" s="46">
        <f t="shared" si="18"/>
        <v>309520.53744738002</v>
      </c>
      <c r="T35" s="46">
        <f t="shared" si="0"/>
        <v>100.13734808841912</v>
      </c>
      <c r="U35" s="47">
        <f t="shared" si="19"/>
        <v>180642.46588806927</v>
      </c>
      <c r="V35" s="47">
        <f t="shared" si="1"/>
        <v>128878.07155931075</v>
      </c>
      <c r="W35" s="47">
        <f t="shared" si="20"/>
        <v>265398.94676833856</v>
      </c>
      <c r="X35" s="47">
        <f t="shared" si="2"/>
        <v>44121.590679041459</v>
      </c>
      <c r="Y35" s="48">
        <f t="shared" si="21"/>
        <v>297772.45326738007</v>
      </c>
      <c r="Z35" s="47">
        <f t="shared" si="3"/>
        <v>11748.084179999947</v>
      </c>
      <c r="AA35" s="48">
        <f t="shared" si="22"/>
        <v>309520.53744738002</v>
      </c>
      <c r="AB35" s="47">
        <f t="shared" si="4"/>
        <v>0</v>
      </c>
      <c r="AC35" s="47">
        <f t="shared" si="23"/>
        <v>184747.74641835215</v>
      </c>
      <c r="AD35" s="47">
        <f t="shared" si="24"/>
        <v>124772.79102902787</v>
      </c>
      <c r="AE35" s="47">
        <f t="shared" si="25"/>
        <v>59.770345270838874</v>
      </c>
      <c r="AF35" s="49">
        <f t="shared" si="26"/>
        <v>0.59688364443267405</v>
      </c>
      <c r="AG35" s="47">
        <f>IF(ISBLANK($D35),"",S35*_xlfn.XLOOKUP(Q35,DATA!$B$24:$B$25,DATA!$C$24:$C$25,"error",0,1)/1000)</f>
        <v>123.27583965454252</v>
      </c>
      <c r="AH35" s="47">
        <f>IF(ISBLANK($D35),"",V35*_xlfn.XLOOKUP(Q35,DATA!$B$24:$B$25,DATA!$C$24:$C$25,"error",0,1)/1000)</f>
        <v>51.329558340642286</v>
      </c>
      <c r="AI35" s="47">
        <f>IF(ISBLANK($D35),"",X35*_xlfn.XLOOKUP(Q35,DATA!$B$24:$B$25,DATA!$C$24:$C$25,"error",0,1)/1000)</f>
        <v>17.572747135648633</v>
      </c>
      <c r="AJ35" s="47">
        <f>IF(ISBLANK($D35),"",Z35*_xlfn.XLOOKUP(Q35,DATA!$B$24:$B$25,DATA!$C$24:$C$25,"error",0,1)/1000)</f>
        <v>4.6790269672103797</v>
      </c>
      <c r="AK35" s="47">
        <f>IF(ISBLANK($D35),"",AB35*_xlfn.XLOOKUP(Q35,DATA!$B$24:$B$25,DATA!$C$24:$C$25,"error",0,1)/1000)</f>
        <v>0</v>
      </c>
      <c r="AL35" s="47">
        <f t="shared" si="5"/>
        <v>73.581332443501296</v>
      </c>
      <c r="AM35" s="47">
        <f t="shared" si="6"/>
        <v>49.694507211041227</v>
      </c>
      <c r="AN35" s="47">
        <f t="shared" si="27"/>
        <v>4.2029842761118212</v>
      </c>
      <c r="AO35" s="47">
        <f t="shared" si="28"/>
        <v>1.7500373731791032</v>
      </c>
      <c r="AP35" s="47">
        <f t="shared" si="29"/>
        <v>0.59912777804794048</v>
      </c>
      <c r="AQ35" s="47">
        <f t="shared" si="30"/>
        <v>0.15952742099180464</v>
      </c>
      <c r="AR35" s="47">
        <f t="shared" si="31"/>
        <v>0</v>
      </c>
      <c r="AS35" s="47">
        <f t="shared" si="32"/>
        <v>2.5086925722188487</v>
      </c>
      <c r="AT35" s="47">
        <f t="shared" si="33"/>
        <v>1.6942917038929726</v>
      </c>
      <c r="AU35" s="47">
        <f t="shared" si="34"/>
        <v>0.22858533862685376</v>
      </c>
      <c r="AV35" s="47">
        <f t="shared" si="35"/>
        <v>9.5178296961859019E-2</v>
      </c>
      <c r="AW35" s="47">
        <f t="shared" si="36"/>
        <v>3.25844250249104E-2</v>
      </c>
      <c r="AX35" s="47">
        <f t="shared" si="37"/>
        <v>8.6761279967039646E-3</v>
      </c>
      <c r="AY35" s="47">
        <f t="shared" si="38"/>
        <v>0</v>
      </c>
      <c r="AZ35" s="47">
        <f t="shared" si="39"/>
        <v>0.13643884998347339</v>
      </c>
      <c r="BA35" s="47">
        <f t="shared" si="40"/>
        <v>9.2146488643380375E-2</v>
      </c>
      <c r="BB35" s="23">
        <f>IF(V35&gt;0,J35*DATA!$C$4,0)</f>
        <v>136961.5</v>
      </c>
      <c r="BC35" s="23">
        <f>IF(X35&gt;0,N35*_xlfn.XLOOKUP(Elektrenai!O35,DATA!$B$5:$B$6,DATA!$C$5:$C$6,"error",0,1),0)</f>
        <v>36490.5</v>
      </c>
      <c r="BD35" s="23">
        <f>IF(Z35&gt;0,(L35-M35)*DATA!$C$7,"0,00 ")</f>
        <v>20805</v>
      </c>
      <c r="BE35" s="23">
        <f>IF(G35="basement",D35*DATA!$C$8,IF(G35="ground",0,"error"))</f>
        <v>0</v>
      </c>
      <c r="BF35" s="23">
        <f t="shared" si="41"/>
        <v>194257</v>
      </c>
      <c r="BG35" s="23">
        <v>1.48</v>
      </c>
      <c r="BH35" s="23">
        <v>1.6248108108108108</v>
      </c>
      <c r="BI35" s="23">
        <f t="shared" si="42"/>
        <v>0.56999999999999995</v>
      </c>
      <c r="BJ35" s="23">
        <v>2.33</v>
      </c>
      <c r="BK35" s="23">
        <f t="shared" si="43"/>
        <v>0.21630769230769231</v>
      </c>
      <c r="BL35" s="23">
        <f t="shared" si="44"/>
        <v>0.20657105606258153</v>
      </c>
      <c r="BM35" s="5">
        <v>1.1000000000000001</v>
      </c>
      <c r="BN35" s="5">
        <f t="shared" si="45"/>
        <v>0.56999999999999995</v>
      </c>
      <c r="BO35" s="50"/>
      <c r="BP35" s="48">
        <f t="shared" si="7"/>
        <v>12535.56</v>
      </c>
      <c r="BQ35" s="51">
        <f t="shared" si="8"/>
        <v>9</v>
      </c>
      <c r="BR35" s="47">
        <f t="shared" si="46"/>
        <v>4011.3791999999999</v>
      </c>
      <c r="BS35" s="46">
        <f t="shared" si="9"/>
        <v>29.2</v>
      </c>
      <c r="BT35" s="46">
        <f t="shared" si="47"/>
        <v>10028.448</v>
      </c>
      <c r="BU35" s="46">
        <f t="shared" si="10"/>
        <v>268.58776245000001</v>
      </c>
      <c r="BV35" s="46">
        <f t="shared" si="11"/>
        <v>156.75326786538463</v>
      </c>
      <c r="BW35" s="46">
        <f t="shared" si="12"/>
        <v>230.301064533442</v>
      </c>
      <c r="BX35" s="46">
        <f t="shared" si="13"/>
        <v>258.39331245000005</v>
      </c>
      <c r="BY35" s="46">
        <f t="shared" si="14"/>
        <v>268.58776245000001</v>
      </c>
      <c r="BZ35" s="46">
        <f t="shared" si="48"/>
        <v>309520.53744738002</v>
      </c>
      <c r="CA35" s="46">
        <f t="shared" si="48"/>
        <v>180642.46588806927</v>
      </c>
      <c r="CB35" s="46">
        <f t="shared" si="48"/>
        <v>265398.94676833856</v>
      </c>
      <c r="CC35" s="46">
        <f t="shared" si="48"/>
        <v>297772.45326738007</v>
      </c>
      <c r="CD35" s="46">
        <f t="shared" si="48"/>
        <v>309520.53744738002</v>
      </c>
    </row>
    <row r="36" spans="1:82" s="52" customFormat="1" ht="15" customHeight="1" x14ac:dyDescent="0.35">
      <c r="A36" s="39">
        <v>33</v>
      </c>
      <c r="B36" s="40" t="s">
        <v>82</v>
      </c>
      <c r="C36" s="40" t="s">
        <v>123</v>
      </c>
      <c r="D36" s="41">
        <v>385</v>
      </c>
      <c r="E36" s="41">
        <f t="shared" si="16"/>
        <v>2772</v>
      </c>
      <c r="F36" s="41">
        <v>86.8</v>
      </c>
      <c r="G36" s="42" t="s">
        <v>84</v>
      </c>
      <c r="H36" s="43">
        <v>9</v>
      </c>
      <c r="I36" s="44">
        <v>29.2</v>
      </c>
      <c r="J36" s="41">
        <f t="shared" si="17"/>
        <v>2078.2599999999998</v>
      </c>
      <c r="K36" s="42" t="s">
        <v>91</v>
      </c>
      <c r="L36" s="44">
        <v>456.3</v>
      </c>
      <c r="M36" s="44">
        <v>296.60000000000002</v>
      </c>
      <c r="N36" s="41">
        <v>385</v>
      </c>
      <c r="O36" s="45" t="s">
        <v>95</v>
      </c>
      <c r="P36" s="45" t="s">
        <v>91</v>
      </c>
      <c r="Q36" s="45" t="s">
        <v>87</v>
      </c>
      <c r="R36" s="45" t="s">
        <v>88</v>
      </c>
      <c r="S36" s="46">
        <f t="shared" si="18"/>
        <v>298509.72611684003</v>
      </c>
      <c r="T36" s="46">
        <f t="shared" si="0"/>
        <v>107.68749138414142</v>
      </c>
      <c r="U36" s="47">
        <f t="shared" si="19"/>
        <v>171395.61620328433</v>
      </c>
      <c r="V36" s="47">
        <f t="shared" si="1"/>
        <v>127114.1099135557</v>
      </c>
      <c r="W36" s="47">
        <f t="shared" si="20"/>
        <v>258941.09715939543</v>
      </c>
      <c r="X36" s="47">
        <f t="shared" si="2"/>
        <v>39568.628957444598</v>
      </c>
      <c r="Y36" s="48">
        <f t="shared" si="21"/>
        <v>284982.91253684001</v>
      </c>
      <c r="Z36" s="47">
        <f t="shared" si="3"/>
        <v>13526.813580000016</v>
      </c>
      <c r="AA36" s="48">
        <f t="shared" si="22"/>
        <v>294955.7527005357</v>
      </c>
      <c r="AB36" s="47">
        <f t="shared" si="4"/>
        <v>3553.9734163043322</v>
      </c>
      <c r="AC36" s="47">
        <f t="shared" si="23"/>
        <v>183763.52586730465</v>
      </c>
      <c r="AD36" s="47">
        <f t="shared" si="24"/>
        <v>114746.20024953538</v>
      </c>
      <c r="AE36" s="47">
        <f t="shared" si="25"/>
        <v>66.292758249388399</v>
      </c>
      <c r="AF36" s="49">
        <f t="shared" si="26"/>
        <v>0.61560314384991788</v>
      </c>
      <c r="AG36" s="47">
        <f>IF(ISBLANK($D36),"",S36*_xlfn.XLOOKUP(Q36,DATA!$B$24:$B$25,DATA!$C$24:$C$25,"error",0,1)/1000)</f>
        <v>118.89045371781505</v>
      </c>
      <c r="AH36" s="47">
        <f>IF(ISBLANK($D36),"",V36*_xlfn.XLOOKUP(Q36,DATA!$B$24:$B$25,DATA!$C$24:$C$25,"error",0,1)/1000)</f>
        <v>50.627007696370967</v>
      </c>
      <c r="AI36" s="47">
        <f>IF(ISBLANK($D36),"",X36*_xlfn.XLOOKUP(Q36,DATA!$B$24:$B$25,DATA!$C$24:$C$25,"error",0,1)/1000)</f>
        <v>15.759393541171036</v>
      </c>
      <c r="AJ36" s="47">
        <f>IF(ISBLANK($D36),"",Z36*_xlfn.XLOOKUP(Q36,DATA!$B$24:$B$25,DATA!$C$24:$C$25,"error",0,1)/1000)</f>
        <v>5.3874593126424069</v>
      </c>
      <c r="AK36" s="47">
        <f>IF(ISBLANK($D36),"",AB36*_xlfn.XLOOKUP(Q36,DATA!$B$24:$B$25,DATA!$C$24:$C$25,"error",0,1)/1000)</f>
        <v>1.4154765322456895</v>
      </c>
      <c r="AL36" s="47">
        <f t="shared" si="5"/>
        <v>73.1893370824301</v>
      </c>
      <c r="AM36" s="47">
        <f t="shared" si="6"/>
        <v>45.701116635384949</v>
      </c>
      <c r="AN36" s="47">
        <f t="shared" si="27"/>
        <v>4.0534682948100604</v>
      </c>
      <c r="AO36" s="47">
        <f t="shared" si="28"/>
        <v>1.7260845100769799</v>
      </c>
      <c r="AP36" s="47">
        <f t="shared" si="29"/>
        <v>0.53730303878047325</v>
      </c>
      <c r="AQ36" s="47">
        <f t="shared" si="30"/>
        <v>0.1836808156625187</v>
      </c>
      <c r="AR36" s="47">
        <f t="shared" si="31"/>
        <v>4.8259461261067151E-2</v>
      </c>
      <c r="AS36" s="47">
        <f t="shared" si="32"/>
        <v>2.4953278257810387</v>
      </c>
      <c r="AT36" s="47">
        <f t="shared" si="33"/>
        <v>1.5581404690290217</v>
      </c>
      <c r="AU36" s="47">
        <f t="shared" si="34"/>
        <v>0.22045369716194527</v>
      </c>
      <c r="AV36" s="47">
        <f t="shared" si="35"/>
        <v>9.3875586087016821E-2</v>
      </c>
      <c r="AW36" s="47">
        <f t="shared" si="36"/>
        <v>2.9221997751200809E-2</v>
      </c>
      <c r="AX36" s="47">
        <f t="shared" si="37"/>
        <v>9.9897450690240152E-3</v>
      </c>
      <c r="AY36" s="47">
        <f t="shared" si="38"/>
        <v>2.6246601389895547E-3</v>
      </c>
      <c r="AZ36" s="47">
        <f t="shared" si="39"/>
        <v>0.13571198904623122</v>
      </c>
      <c r="BA36" s="47">
        <f t="shared" si="40"/>
        <v>8.4741708115714048E-2</v>
      </c>
      <c r="BB36" s="23">
        <f>IF(V36&gt;0,J36*DATA!$C$4,0)</f>
        <v>135086.9</v>
      </c>
      <c r="BC36" s="23">
        <f>IF(X36&gt;0,N36*_xlfn.XLOOKUP(Elektrenai!O36,DATA!$B$5:$B$6,DATA!$C$5:$C$6,"error",0,1),0)</f>
        <v>32725</v>
      </c>
      <c r="BD36" s="23">
        <f>IF(Z36&gt;0,(L36-M36)*DATA!$C$7,"0,00 ")</f>
        <v>23955</v>
      </c>
      <c r="BE36" s="23">
        <f>IF(G36="basement",D36*DATA!$C$8,IF(G36="ground",0,"error"))</f>
        <v>15400</v>
      </c>
      <c r="BF36" s="23">
        <f t="shared" si="41"/>
        <v>207166.9</v>
      </c>
      <c r="BG36" s="23">
        <v>1.48</v>
      </c>
      <c r="BH36" s="23">
        <v>1.7124808240192855</v>
      </c>
      <c r="BI36" s="23">
        <f t="shared" si="42"/>
        <v>0.85</v>
      </c>
      <c r="BJ36" s="23">
        <v>2.33</v>
      </c>
      <c r="BK36" s="23">
        <f t="shared" si="43"/>
        <v>0.21630769230769231</v>
      </c>
      <c r="BL36" s="23">
        <f t="shared" si="44"/>
        <v>0.20657105606258153</v>
      </c>
      <c r="BM36" s="5">
        <v>1.1000000000000001</v>
      </c>
      <c r="BN36" s="5">
        <f t="shared" si="45"/>
        <v>0.40124223602484466</v>
      </c>
      <c r="BO36" s="50"/>
      <c r="BP36" s="48">
        <f t="shared" si="7"/>
        <v>11242</v>
      </c>
      <c r="BQ36" s="51">
        <f t="shared" si="8"/>
        <v>9</v>
      </c>
      <c r="BR36" s="47">
        <f t="shared" si="46"/>
        <v>3597.44</v>
      </c>
      <c r="BS36" s="46">
        <f t="shared" si="9"/>
        <v>29.2</v>
      </c>
      <c r="BT36" s="46">
        <f t="shared" si="47"/>
        <v>8993.6</v>
      </c>
      <c r="BU36" s="46">
        <f t="shared" si="10"/>
        <v>259.0330841</v>
      </c>
      <c r="BV36" s="46">
        <f t="shared" si="11"/>
        <v>148.72927473384615</v>
      </c>
      <c r="BW36" s="46">
        <f t="shared" si="12"/>
        <v>224.69723807653193</v>
      </c>
      <c r="BX36" s="46">
        <f t="shared" si="13"/>
        <v>247.29513409999998</v>
      </c>
      <c r="BY36" s="46">
        <f t="shared" si="14"/>
        <v>255.94910855652174</v>
      </c>
      <c r="BZ36" s="46">
        <f t="shared" si="48"/>
        <v>298509.72611684003</v>
      </c>
      <c r="CA36" s="46">
        <f t="shared" si="48"/>
        <v>171395.61620328433</v>
      </c>
      <c r="CB36" s="46">
        <f t="shared" si="48"/>
        <v>258941.09715939543</v>
      </c>
      <c r="CC36" s="46">
        <f t="shared" si="48"/>
        <v>284982.91253684001</v>
      </c>
      <c r="CD36" s="46">
        <f t="shared" si="48"/>
        <v>294955.7527005357</v>
      </c>
    </row>
    <row r="37" spans="1:82" s="52" customFormat="1" ht="15" customHeight="1" x14ac:dyDescent="0.35">
      <c r="A37" s="39">
        <v>34</v>
      </c>
      <c r="B37" s="40" t="s">
        <v>82</v>
      </c>
      <c r="C37" s="40" t="s">
        <v>124</v>
      </c>
      <c r="D37" s="41">
        <v>411.8</v>
      </c>
      <c r="E37" s="41">
        <f t="shared" si="16"/>
        <v>1647.2000000000003</v>
      </c>
      <c r="F37" s="41">
        <v>85.8</v>
      </c>
      <c r="G37" s="42" t="s">
        <v>84</v>
      </c>
      <c r="H37" s="43">
        <v>5</v>
      </c>
      <c r="I37" s="44">
        <v>17.5</v>
      </c>
      <c r="J37" s="41">
        <f t="shared" si="17"/>
        <v>1246.2</v>
      </c>
      <c r="K37" s="42" t="s">
        <v>91</v>
      </c>
      <c r="L37" s="44">
        <v>255.3</v>
      </c>
      <c r="M37" s="44">
        <v>76.599999999999994</v>
      </c>
      <c r="N37" s="41">
        <v>411.8</v>
      </c>
      <c r="O37" s="45" t="s">
        <v>95</v>
      </c>
      <c r="P37" s="45" t="s">
        <v>91</v>
      </c>
      <c r="Q37" s="45" t="s">
        <v>87</v>
      </c>
      <c r="R37" s="45" t="s">
        <v>88</v>
      </c>
      <c r="S37" s="46">
        <f t="shared" si="18"/>
        <v>211169.03210620003</v>
      </c>
      <c r="T37" s="46">
        <f t="shared" si="0"/>
        <v>128.19878102610491</v>
      </c>
      <c r="U37" s="47">
        <f t="shared" si="19"/>
        <v>134946.80592936312</v>
      </c>
      <c r="V37" s="47">
        <f t="shared" si="1"/>
        <v>76222.226176836906</v>
      </c>
      <c r="W37" s="47">
        <f t="shared" si="20"/>
        <v>168846.01547067877</v>
      </c>
      <c r="X37" s="47">
        <f t="shared" si="2"/>
        <v>42323.016635521257</v>
      </c>
      <c r="Y37" s="48">
        <f t="shared" si="21"/>
        <v>196032.89192620001</v>
      </c>
      <c r="Z37" s="47">
        <f t="shared" si="3"/>
        <v>15136.140180000017</v>
      </c>
      <c r="AA37" s="48">
        <f t="shared" si="22"/>
        <v>207367.66521572173</v>
      </c>
      <c r="AB37" s="47">
        <f t="shared" si="4"/>
        <v>3801.3668904782971</v>
      </c>
      <c r="AC37" s="47">
        <f t="shared" si="23"/>
        <v>137482.74988283648</v>
      </c>
      <c r="AD37" s="47">
        <f t="shared" si="24"/>
        <v>73686.282223363552</v>
      </c>
      <c r="AE37" s="47">
        <f t="shared" si="25"/>
        <v>83.464515470396094</v>
      </c>
      <c r="AF37" s="49">
        <f t="shared" si="26"/>
        <v>0.65105545312010693</v>
      </c>
      <c r="AG37" s="47">
        <f>IF(ISBLANK($D37),"",S37*_xlfn.XLOOKUP(Q37,DATA!$B$24:$B$25,DATA!$C$24:$C$25,"error",0,1)/1000)</f>
        <v>84.104402107257357</v>
      </c>
      <c r="AH37" s="47">
        <f>IF(ISBLANK($D37),"",V37*_xlfn.XLOOKUP(Q37,DATA!$B$24:$B$25,DATA!$C$24:$C$25,"error",0,1)/1000)</f>
        <v>30.357788241710605</v>
      </c>
      <c r="AI37" s="47">
        <f>IF(ISBLANK($D37),"",X37*_xlfn.XLOOKUP(Q37,DATA!$B$24:$B$25,DATA!$C$24:$C$25,"error",0,1)/1000)</f>
        <v>16.856411065595406</v>
      </c>
      <c r="AJ37" s="47">
        <f>IF(ISBLANK($D37),"",Z37*_xlfn.XLOOKUP(Q37,DATA!$B$24:$B$25,DATA!$C$24:$C$25,"error",0,1)/1000)</f>
        <v>6.0284219108904074</v>
      </c>
      <c r="AK37" s="47">
        <f>IF(ISBLANK($D37),"",AB37*_xlfn.XLOOKUP(Q37,DATA!$B$24:$B$25,DATA!$C$24:$C$25,"error",0,1)/1000)</f>
        <v>1.5140084051396965</v>
      </c>
      <c r="AL37" s="47">
        <f t="shared" si="5"/>
        <v>54.756629623336117</v>
      </c>
      <c r="AM37" s="47">
        <f t="shared" si="6"/>
        <v>29.34777248392124</v>
      </c>
      <c r="AN37" s="47">
        <f t="shared" si="27"/>
        <v>2.8674676286868275</v>
      </c>
      <c r="AO37" s="47">
        <f t="shared" si="28"/>
        <v>1.0350228154600154</v>
      </c>
      <c r="AP37" s="47">
        <f t="shared" si="29"/>
        <v>0.57470491264882817</v>
      </c>
      <c r="AQ37" s="47">
        <f t="shared" si="30"/>
        <v>0.20553388703125919</v>
      </c>
      <c r="AR37" s="47">
        <f t="shared" si="31"/>
        <v>5.161882116183826E-2</v>
      </c>
      <c r="AS37" s="47">
        <f t="shared" si="32"/>
        <v>1.8668804363019411</v>
      </c>
      <c r="AT37" s="47">
        <f t="shared" si="33"/>
        <v>1.0005871923848864</v>
      </c>
      <c r="AU37" s="47">
        <f t="shared" si="34"/>
        <v>0.15595134691088744</v>
      </c>
      <c r="AV37" s="47">
        <f t="shared" si="35"/>
        <v>5.6291202920539463E-2</v>
      </c>
      <c r="AW37" s="47">
        <f t="shared" si="36"/>
        <v>3.1256152399855824E-2</v>
      </c>
      <c r="AX37" s="47">
        <f t="shared" si="37"/>
        <v>1.1178255753504016E-2</v>
      </c>
      <c r="AY37" s="47">
        <f t="shared" si="38"/>
        <v>2.8073637538595163E-3</v>
      </c>
      <c r="AZ37" s="47">
        <f t="shared" si="39"/>
        <v>0.10153297482775882</v>
      </c>
      <c r="BA37" s="47">
        <f t="shared" si="40"/>
        <v>5.4418372083128622E-2</v>
      </c>
      <c r="BB37" s="23">
        <f>IF(V37&gt;0,J37*DATA!$C$4,0)</f>
        <v>81003</v>
      </c>
      <c r="BC37" s="23">
        <f>IF(X37&gt;0,N37*_xlfn.XLOOKUP(Elektrenai!O37,DATA!$B$5:$B$6,DATA!$C$5:$C$6,"error",0,1),0)</f>
        <v>35003</v>
      </c>
      <c r="BD37" s="23">
        <f>IF(Z37&gt;0,(L37-M37)*DATA!$C$7,"0,00 ")</f>
        <v>26805.000000000004</v>
      </c>
      <c r="BE37" s="23">
        <f>IF(G37="basement",D37*DATA!$C$8,IF(G37="ground",0,"error"))</f>
        <v>16472</v>
      </c>
      <c r="BF37" s="23">
        <f t="shared" si="41"/>
        <v>159283</v>
      </c>
      <c r="BG37" s="23">
        <v>1.48</v>
      </c>
      <c r="BH37" s="23">
        <v>2.3249314531923231</v>
      </c>
      <c r="BI37" s="23">
        <f t="shared" si="42"/>
        <v>0.85</v>
      </c>
      <c r="BJ37" s="23">
        <v>2.33</v>
      </c>
      <c r="BK37" s="23">
        <f t="shared" si="43"/>
        <v>0.21630769230769231</v>
      </c>
      <c r="BL37" s="23">
        <f t="shared" si="44"/>
        <v>0.20657105606258153</v>
      </c>
      <c r="BM37" s="5">
        <v>1.1000000000000001</v>
      </c>
      <c r="BN37" s="5">
        <f t="shared" si="45"/>
        <v>0.40124223602484466</v>
      </c>
      <c r="BO37" s="50"/>
      <c r="BP37" s="48">
        <f t="shared" si="7"/>
        <v>7206.5</v>
      </c>
      <c r="BQ37" s="51">
        <f t="shared" si="8"/>
        <v>5</v>
      </c>
      <c r="BR37" s="47">
        <f t="shared" si="46"/>
        <v>2306.08</v>
      </c>
      <c r="BS37" s="46">
        <f t="shared" si="9"/>
        <v>17.5</v>
      </c>
      <c r="BT37" s="46">
        <f t="shared" si="47"/>
        <v>5765.2000000000007</v>
      </c>
      <c r="BU37" s="46">
        <f t="shared" si="10"/>
        <v>183.24282550000001</v>
      </c>
      <c r="BV37" s="46">
        <f t="shared" si="11"/>
        <v>117.10066463846157</v>
      </c>
      <c r="BW37" s="46">
        <f t="shared" si="12"/>
        <v>146.516847857236</v>
      </c>
      <c r="BX37" s="46">
        <f t="shared" si="13"/>
        <v>170.10837549999999</v>
      </c>
      <c r="BY37" s="46">
        <f t="shared" si="14"/>
        <v>179.9441732173913</v>
      </c>
      <c r="BZ37" s="46">
        <f t="shared" si="48"/>
        <v>211169.03210620003</v>
      </c>
      <c r="CA37" s="46">
        <f t="shared" si="48"/>
        <v>134946.80592936312</v>
      </c>
      <c r="CB37" s="46">
        <f t="shared" si="48"/>
        <v>168846.01547067877</v>
      </c>
      <c r="CC37" s="46">
        <f t="shared" si="48"/>
        <v>196032.89192620001</v>
      </c>
      <c r="CD37" s="46">
        <f t="shared" si="48"/>
        <v>207367.66521572173</v>
      </c>
    </row>
    <row r="38" spans="1:82" s="52" customFormat="1" ht="15" customHeight="1" x14ac:dyDescent="0.35">
      <c r="A38" s="39">
        <v>35</v>
      </c>
      <c r="B38" s="40" t="s">
        <v>82</v>
      </c>
      <c r="C38" s="40" t="s">
        <v>125</v>
      </c>
      <c r="D38" s="41">
        <v>233.2</v>
      </c>
      <c r="E38" s="41">
        <f t="shared" si="16"/>
        <v>932.8</v>
      </c>
      <c r="F38" s="41">
        <v>81.400000000000006</v>
      </c>
      <c r="G38" s="42" t="s">
        <v>84</v>
      </c>
      <c r="H38" s="43">
        <v>5</v>
      </c>
      <c r="I38" s="44">
        <v>17.5</v>
      </c>
      <c r="J38" s="41">
        <f t="shared" si="17"/>
        <v>1182.3</v>
      </c>
      <c r="K38" s="42" t="s">
        <v>91</v>
      </c>
      <c r="L38" s="44">
        <v>242.2</v>
      </c>
      <c r="M38" s="44">
        <v>108.9</v>
      </c>
      <c r="N38" s="41">
        <v>233.2</v>
      </c>
      <c r="O38" s="45" t="s">
        <v>95</v>
      </c>
      <c r="P38" s="45" t="s">
        <v>91</v>
      </c>
      <c r="Q38" s="45" t="s">
        <v>87</v>
      </c>
      <c r="R38" s="45" t="s">
        <v>88</v>
      </c>
      <c r="S38" s="46">
        <f t="shared" si="18"/>
        <v>161639.88442279998</v>
      </c>
      <c r="T38" s="46">
        <f t="shared" si="0"/>
        <v>173.28461023027444</v>
      </c>
      <c r="U38" s="47">
        <f t="shared" si="19"/>
        <v>89326.019867452313</v>
      </c>
      <c r="V38" s="47">
        <f t="shared" si="1"/>
        <v>72313.864555347667</v>
      </c>
      <c r="W38" s="47">
        <f t="shared" si="20"/>
        <v>137672.60059714783</v>
      </c>
      <c r="X38" s="47">
        <f t="shared" si="2"/>
        <v>23967.28382565215</v>
      </c>
      <c r="Y38" s="48">
        <f t="shared" si="21"/>
        <v>150349.18780280001</v>
      </c>
      <c r="Z38" s="47">
        <f t="shared" si="3"/>
        <v>11290.696619999973</v>
      </c>
      <c r="AA38" s="48">
        <f t="shared" si="22"/>
        <v>159487.19195349564</v>
      </c>
      <c r="AB38" s="47">
        <f t="shared" si="4"/>
        <v>2152.6924693043402</v>
      </c>
      <c r="AC38" s="47">
        <f t="shared" si="23"/>
        <v>109724.53747030413</v>
      </c>
      <c r="AD38" s="47">
        <f t="shared" si="24"/>
        <v>51915.346952495849</v>
      </c>
      <c r="AE38" s="47">
        <f t="shared" si="25"/>
        <v>117.62922113025743</v>
      </c>
      <c r="AF38" s="49">
        <f t="shared" si="26"/>
        <v>0.6788209349574803</v>
      </c>
      <c r="AG38" s="47">
        <f>IF(ISBLANK($D38),"",S38*_xlfn.XLOOKUP(Q38,DATA!$B$24:$B$25,DATA!$C$24:$C$25,"error",0,1)/1000)</f>
        <v>64.377933167912772</v>
      </c>
      <c r="AH38" s="47">
        <f>IF(ISBLANK($D38),"",V38*_xlfn.XLOOKUP(Q38,DATA!$B$24:$B$25,DATA!$C$24:$C$25,"error",0,1)/1000)</f>
        <v>28.801165975103871</v>
      </c>
      <c r="AI38" s="47">
        <f>IF(ISBLANK($D38),"",X38*_xlfn.XLOOKUP(Q38,DATA!$B$24:$B$25,DATA!$C$24:$C$25,"error",0,1)/1000)</f>
        <v>9.545689802080739</v>
      </c>
      <c r="AJ38" s="47">
        <f>IF(ISBLANK($D38),"",Z38*_xlfn.XLOOKUP(Q38,DATA!$B$24:$B$25,DATA!$C$24:$C$25,"error",0,1)/1000)</f>
        <v>4.4968586498135901</v>
      </c>
      <c r="AK38" s="47">
        <f>IF(ISBLANK($D38),"",AB38*_xlfn.XLOOKUP(Q38,DATA!$B$24:$B$25,DATA!$C$24:$C$25,"error",0,1)/1000)</f>
        <v>0.85737435667453266</v>
      </c>
      <c r="AL38" s="47">
        <f t="shared" si="5"/>
        <v>43.701088783672731</v>
      </c>
      <c r="AM38" s="47">
        <f t="shared" si="6"/>
        <v>20.676844384240042</v>
      </c>
      <c r="AN38" s="47">
        <f t="shared" si="27"/>
        <v>2.1949105485029623</v>
      </c>
      <c r="AO38" s="47">
        <f t="shared" si="28"/>
        <v>0.98195111115260481</v>
      </c>
      <c r="AP38" s="47">
        <f t="shared" si="29"/>
        <v>0.32545212634702941</v>
      </c>
      <c r="AQ38" s="47">
        <f t="shared" si="30"/>
        <v>0.15331654807647874</v>
      </c>
      <c r="AR38" s="47">
        <f t="shared" si="31"/>
        <v>2.9231445106703557E-2</v>
      </c>
      <c r="AS38" s="47">
        <f t="shared" si="32"/>
        <v>1.4899512306828164</v>
      </c>
      <c r="AT38" s="47">
        <f t="shared" si="33"/>
        <v>0.70495931782014587</v>
      </c>
      <c r="AU38" s="47">
        <f t="shared" si="34"/>
        <v>0.11937336378744388</v>
      </c>
      <c r="AV38" s="47">
        <f t="shared" si="35"/>
        <v>5.3404822029332208E-2</v>
      </c>
      <c r="AW38" s="47">
        <f t="shared" si="36"/>
        <v>1.7700181495013057E-2</v>
      </c>
      <c r="AX38" s="47">
        <f t="shared" si="37"/>
        <v>8.3383407495359833E-3</v>
      </c>
      <c r="AY38" s="47">
        <f t="shared" si="38"/>
        <v>1.5897941413308173E-3</v>
      </c>
      <c r="AZ38" s="47">
        <f t="shared" si="39"/>
        <v>8.1033138415212064E-2</v>
      </c>
      <c r="BA38" s="47">
        <f t="shared" si="40"/>
        <v>3.834022537223182E-2</v>
      </c>
      <c r="BB38" s="23">
        <f>IF(V38&gt;0,J38*DATA!$C$4,0)</f>
        <v>76849.5</v>
      </c>
      <c r="BC38" s="23">
        <f>IF(X38&gt;0,N38*_xlfn.XLOOKUP(Elektrenai!O38,DATA!$B$5:$B$6,DATA!$C$5:$C$6,"error",0,1),0)</f>
        <v>19822</v>
      </c>
      <c r="BD38" s="23">
        <f>IF(Z38&gt;0,(L38-M38)*DATA!$C$7,"0,00 ")</f>
        <v>19994.999999999996</v>
      </c>
      <c r="BE38" s="23">
        <f>IF(G38="basement",D38*DATA!$C$8,IF(G38="ground",0,"error"))</f>
        <v>9328</v>
      </c>
      <c r="BF38" s="23">
        <f t="shared" si="41"/>
        <v>125994.5</v>
      </c>
      <c r="BG38" s="23">
        <v>1.48</v>
      </c>
      <c r="BH38" s="23">
        <v>2.063150289017341</v>
      </c>
      <c r="BI38" s="23">
        <f t="shared" si="42"/>
        <v>0.85</v>
      </c>
      <c r="BJ38" s="23">
        <v>2.33</v>
      </c>
      <c r="BK38" s="23">
        <f t="shared" si="43"/>
        <v>0.21630769230769231</v>
      </c>
      <c r="BL38" s="23">
        <f t="shared" si="44"/>
        <v>0.20657105606258153</v>
      </c>
      <c r="BM38" s="5">
        <v>1.1000000000000001</v>
      </c>
      <c r="BN38" s="5">
        <f t="shared" si="45"/>
        <v>0.40124223602484466</v>
      </c>
      <c r="BO38" s="50"/>
      <c r="BP38" s="48">
        <f t="shared" si="7"/>
        <v>4081</v>
      </c>
      <c r="BQ38" s="51">
        <f t="shared" si="8"/>
        <v>5</v>
      </c>
      <c r="BR38" s="47">
        <f t="shared" si="46"/>
        <v>1305.92</v>
      </c>
      <c r="BS38" s="46">
        <f t="shared" si="9"/>
        <v>17.5</v>
      </c>
      <c r="BT38" s="46">
        <f t="shared" si="47"/>
        <v>3264.8</v>
      </c>
      <c r="BU38" s="46">
        <f t="shared" si="10"/>
        <v>140.26369699999998</v>
      </c>
      <c r="BV38" s="46">
        <f t="shared" si="11"/>
        <v>77.513033553846157</v>
      </c>
      <c r="BW38" s="46">
        <f t="shared" si="12"/>
        <v>119.46598455149933</v>
      </c>
      <c r="BX38" s="46">
        <f t="shared" si="13"/>
        <v>130.46614700000001</v>
      </c>
      <c r="BY38" s="46">
        <f t="shared" si="14"/>
        <v>138.39568895652172</v>
      </c>
      <c r="BZ38" s="46">
        <f t="shared" si="48"/>
        <v>161639.88442279998</v>
      </c>
      <c r="CA38" s="46">
        <f t="shared" si="48"/>
        <v>89326.019867452313</v>
      </c>
      <c r="CB38" s="46">
        <f t="shared" si="48"/>
        <v>137672.60059714783</v>
      </c>
      <c r="CC38" s="46">
        <f t="shared" si="48"/>
        <v>150349.18780280001</v>
      </c>
      <c r="CD38" s="46">
        <f t="shared" si="48"/>
        <v>159487.19195349564</v>
      </c>
    </row>
    <row r="39" spans="1:82" s="52" customFormat="1" ht="15" customHeight="1" x14ac:dyDescent="0.35">
      <c r="A39" s="39">
        <v>36</v>
      </c>
      <c r="B39" s="40" t="s">
        <v>82</v>
      </c>
      <c r="C39" s="40" t="s">
        <v>126</v>
      </c>
      <c r="D39" s="41">
        <v>103.8</v>
      </c>
      <c r="E39" s="41">
        <f t="shared" si="16"/>
        <v>415.20000000000005</v>
      </c>
      <c r="F39" s="41">
        <v>39.799999999999997</v>
      </c>
      <c r="G39" s="42" t="s">
        <v>84</v>
      </c>
      <c r="H39" s="43">
        <v>5</v>
      </c>
      <c r="I39" s="44">
        <v>17.5</v>
      </c>
      <c r="J39" s="41">
        <f t="shared" si="17"/>
        <v>578.1</v>
      </c>
      <c r="K39" s="42" t="s">
        <v>91</v>
      </c>
      <c r="L39" s="44">
        <v>118.4</v>
      </c>
      <c r="M39" s="44">
        <v>71.099999999999994</v>
      </c>
      <c r="N39" s="41">
        <v>103.8</v>
      </c>
      <c r="O39" s="45" t="s">
        <v>95</v>
      </c>
      <c r="P39" s="45" t="s">
        <v>91</v>
      </c>
      <c r="Q39" s="45" t="s">
        <v>87</v>
      </c>
      <c r="R39" s="45" t="s">
        <v>88</v>
      </c>
      <c r="S39" s="46">
        <f t="shared" si="18"/>
        <v>75206.360959800033</v>
      </c>
      <c r="T39" s="46">
        <f t="shared" si="0"/>
        <v>181.13285394942201</v>
      </c>
      <c r="U39" s="47">
        <f t="shared" si="19"/>
        <v>39847.615210458476</v>
      </c>
      <c r="V39" s="47">
        <f t="shared" si="1"/>
        <v>35358.745749341557</v>
      </c>
      <c r="W39" s="47">
        <f t="shared" si="20"/>
        <v>64538.247490234447</v>
      </c>
      <c r="X39" s="47">
        <f t="shared" si="2"/>
        <v>10668.113469565586</v>
      </c>
      <c r="Y39" s="48">
        <f t="shared" si="21"/>
        <v>71199.984739800013</v>
      </c>
      <c r="Z39" s="47">
        <f t="shared" si="3"/>
        <v>4006.3762200000201</v>
      </c>
      <c r="AA39" s="48">
        <f t="shared" si="22"/>
        <v>74248.172802365239</v>
      </c>
      <c r="AB39" s="47">
        <f t="shared" si="4"/>
        <v>958.18815743479354</v>
      </c>
      <c r="AC39" s="47">
        <f t="shared" si="23"/>
        <v>50991.423596341956</v>
      </c>
      <c r="AD39" s="47">
        <f t="shared" si="24"/>
        <v>24214.937363458077</v>
      </c>
      <c r="AE39" s="47">
        <f t="shared" si="25"/>
        <v>122.81171386402204</v>
      </c>
      <c r="AF39" s="49">
        <f t="shared" si="26"/>
        <v>0.67802008959851601</v>
      </c>
      <c r="AG39" s="47">
        <f>IF(ISBLANK($D39),"",S39*_xlfn.XLOOKUP(Q39,DATA!$B$24:$B$25,DATA!$C$24:$C$25,"error",0,1)/1000)</f>
        <v>29.953189443069157</v>
      </c>
      <c r="AH39" s="47">
        <f>IF(ISBLANK($D39),"",V39*_xlfn.XLOOKUP(Q39,DATA!$B$24:$B$25,DATA!$C$24:$C$25,"error",0,1)/1000)</f>
        <v>14.082681257047756</v>
      </c>
      <c r="AI39" s="47">
        <f>IF(ISBLANK($D39),"",X39*_xlfn.XLOOKUP(Q39,DATA!$B$24:$B$25,DATA!$C$24:$C$25,"error",0,1)/1000)</f>
        <v>4.2488962326585815</v>
      </c>
      <c r="AJ39" s="47">
        <f>IF(ISBLANK($D39),"",Z39*_xlfn.XLOOKUP(Q39,DATA!$B$24:$B$25,DATA!$C$24:$C$25,"error",0,1)/1000)</f>
        <v>1.5956595209016082</v>
      </c>
      <c r="AK39" s="47">
        <f>IF(ISBLANK($D39),"",AB39*_xlfn.XLOOKUP(Q39,DATA!$B$24:$B$25,DATA!$C$24:$C$25,"error",0,1)/1000)</f>
        <v>0.38162717934312956</v>
      </c>
      <c r="AL39" s="47">
        <f t="shared" si="5"/>
        <v>20.308864189951077</v>
      </c>
      <c r="AM39" s="47">
        <f t="shared" si="6"/>
        <v>9.6443252531180796</v>
      </c>
      <c r="AN39" s="47">
        <f t="shared" si="27"/>
        <v>1.0212283656019643</v>
      </c>
      <c r="AO39" s="47">
        <f t="shared" si="28"/>
        <v>0.48013696807690204</v>
      </c>
      <c r="AP39" s="47">
        <f t="shared" si="29"/>
        <v>0.1448624816244497</v>
      </c>
      <c r="AQ39" s="47">
        <f t="shared" si="30"/>
        <v>5.4402646091654148E-2</v>
      </c>
      <c r="AR39" s="47">
        <f t="shared" si="31"/>
        <v>1.3011252152984026E-2</v>
      </c>
      <c r="AS39" s="47">
        <f t="shared" si="32"/>
        <v>0.69241334794598997</v>
      </c>
      <c r="AT39" s="47">
        <f t="shared" si="33"/>
        <v>0.32881501765597432</v>
      </c>
      <c r="AU39" s="47">
        <f t="shared" si="34"/>
        <v>5.5540971945397484E-2</v>
      </c>
      <c r="AV39" s="47">
        <f t="shared" si="35"/>
        <v>2.6112938860828026E-2</v>
      </c>
      <c r="AW39" s="47">
        <f t="shared" si="36"/>
        <v>7.878554198895181E-3</v>
      </c>
      <c r="AX39" s="47">
        <f t="shared" si="37"/>
        <v>2.9587660724160162E-3</v>
      </c>
      <c r="AY39" s="47">
        <f t="shared" si="38"/>
        <v>7.0763564266784437E-4</v>
      </c>
      <c r="AZ39" s="47">
        <f t="shared" si="39"/>
        <v>3.765789477480707E-2</v>
      </c>
      <c r="BA39" s="47">
        <f t="shared" si="40"/>
        <v>1.7883077170590414E-2</v>
      </c>
      <c r="BB39" s="23">
        <f>IF(V39&gt;0,J39*DATA!$C$4,0)</f>
        <v>37576.5</v>
      </c>
      <c r="BC39" s="23">
        <f>IF(X39&gt;0,N39*_xlfn.XLOOKUP(Elektrenai!O39,DATA!$B$5:$B$6,DATA!$C$5:$C$6,"error",0,1),0)</f>
        <v>8823</v>
      </c>
      <c r="BD39" s="23">
        <f>IF(Z39&gt;0,(L39-M39)*DATA!$C$7,"0,00 ")</f>
        <v>7095.0000000000018</v>
      </c>
      <c r="BE39" s="23">
        <f>IF(G39="basement",D39*DATA!$C$8,IF(G39="ground",0,"error"))</f>
        <v>4152</v>
      </c>
      <c r="BF39" s="23">
        <f t="shared" si="41"/>
        <v>57646.5</v>
      </c>
      <c r="BG39" s="23">
        <v>1.48</v>
      </c>
      <c r="BH39" s="23">
        <v>1.799113175675676</v>
      </c>
      <c r="BI39" s="23">
        <f t="shared" si="42"/>
        <v>0.85</v>
      </c>
      <c r="BJ39" s="23">
        <v>2.33</v>
      </c>
      <c r="BK39" s="23">
        <f t="shared" si="43"/>
        <v>0.21630769230769231</v>
      </c>
      <c r="BL39" s="23">
        <f t="shared" si="44"/>
        <v>0.20657105606258153</v>
      </c>
      <c r="BM39" s="5">
        <v>1.1000000000000001</v>
      </c>
      <c r="BN39" s="5">
        <f t="shared" si="45"/>
        <v>0.40124223602484466</v>
      </c>
      <c r="BO39" s="50"/>
      <c r="BP39" s="48">
        <f t="shared" si="7"/>
        <v>1816.5</v>
      </c>
      <c r="BQ39" s="51">
        <f t="shared" si="8"/>
        <v>5</v>
      </c>
      <c r="BR39" s="47">
        <f t="shared" si="46"/>
        <v>581.28</v>
      </c>
      <c r="BS39" s="46">
        <f t="shared" si="9"/>
        <v>17.5</v>
      </c>
      <c r="BT39" s="46">
        <f t="shared" si="47"/>
        <v>1453.2</v>
      </c>
      <c r="BU39" s="46">
        <f t="shared" si="10"/>
        <v>65.260639500000025</v>
      </c>
      <c r="BV39" s="46">
        <f t="shared" si="11"/>
        <v>34.57793753076924</v>
      </c>
      <c r="BW39" s="46">
        <f t="shared" si="12"/>
        <v>56.003338676010451</v>
      </c>
      <c r="BX39" s="46">
        <f t="shared" si="13"/>
        <v>61.784089500000007</v>
      </c>
      <c r="BY39" s="46">
        <f t="shared" si="14"/>
        <v>64.42916765217393</v>
      </c>
      <c r="BZ39" s="46">
        <f t="shared" si="48"/>
        <v>75206.360959800033</v>
      </c>
      <c r="CA39" s="46">
        <f t="shared" si="48"/>
        <v>39847.615210458476</v>
      </c>
      <c r="CB39" s="46">
        <f t="shared" si="48"/>
        <v>64538.247490234447</v>
      </c>
      <c r="CC39" s="46">
        <f t="shared" si="48"/>
        <v>71199.984739800013</v>
      </c>
      <c r="CD39" s="46">
        <f t="shared" si="48"/>
        <v>74248.172802365239</v>
      </c>
    </row>
    <row r="40" spans="1:82" s="52" customFormat="1" ht="15" customHeight="1" x14ac:dyDescent="0.35">
      <c r="A40" s="39">
        <v>37</v>
      </c>
      <c r="B40" s="40" t="s">
        <v>82</v>
      </c>
      <c r="C40" s="40" t="s">
        <v>127</v>
      </c>
      <c r="D40" s="41">
        <v>376.7</v>
      </c>
      <c r="E40" s="41">
        <f t="shared" si="16"/>
        <v>1506.8000000000002</v>
      </c>
      <c r="F40" s="41">
        <v>82</v>
      </c>
      <c r="G40" s="42" t="s">
        <v>84</v>
      </c>
      <c r="H40" s="43">
        <v>5</v>
      </c>
      <c r="I40" s="44">
        <v>17.5</v>
      </c>
      <c r="J40" s="41">
        <f t="shared" si="17"/>
        <v>1191.0999999999999</v>
      </c>
      <c r="K40" s="42" t="s">
        <v>91</v>
      </c>
      <c r="L40" s="44">
        <v>243.9</v>
      </c>
      <c r="M40" s="44">
        <v>182.9</v>
      </c>
      <c r="N40" s="41">
        <v>376.7</v>
      </c>
      <c r="O40" s="45" t="s">
        <v>95</v>
      </c>
      <c r="P40" s="45" t="s">
        <v>91</v>
      </c>
      <c r="Q40" s="45" t="s">
        <v>87</v>
      </c>
      <c r="R40" s="45" t="s">
        <v>88</v>
      </c>
      <c r="S40" s="46">
        <f t="shared" si="18"/>
        <v>188704.2424435</v>
      </c>
      <c r="T40" s="46">
        <f t="shared" si="0"/>
        <v>125.23509586109635</v>
      </c>
      <c r="U40" s="47">
        <f t="shared" si="19"/>
        <v>115852.13716406618</v>
      </c>
      <c r="V40" s="47">
        <f t="shared" si="1"/>
        <v>72852.105279433817</v>
      </c>
      <c r="W40" s="47">
        <f t="shared" si="20"/>
        <v>149988.65146098216</v>
      </c>
      <c r="X40" s="47">
        <f t="shared" si="2"/>
        <v>38715.590982517839</v>
      </c>
      <c r="Y40" s="48">
        <f t="shared" si="21"/>
        <v>183537.45704350004</v>
      </c>
      <c r="Z40" s="47">
        <f t="shared" si="3"/>
        <v>5166.7853999999643</v>
      </c>
      <c r="AA40" s="48">
        <f t="shared" si="22"/>
        <v>185226.88715539133</v>
      </c>
      <c r="AB40" s="47">
        <f t="shared" si="4"/>
        <v>3477.3552881086653</v>
      </c>
      <c r="AC40" s="47">
        <f t="shared" si="23"/>
        <v>120211.83695006029</v>
      </c>
      <c r="AD40" s="47">
        <f t="shared" si="24"/>
        <v>68492.405493439714</v>
      </c>
      <c r="AE40" s="47">
        <f t="shared" si="25"/>
        <v>79.779557306915493</v>
      </c>
      <c r="AF40" s="49">
        <f t="shared" si="26"/>
        <v>0.63703833784263197</v>
      </c>
      <c r="AG40" s="47">
        <f>IF(ISBLANK($D40),"",S40*_xlfn.XLOOKUP(Q40,DATA!$B$24:$B$25,DATA!$C$24:$C$25,"error",0,1)/1000)</f>
        <v>75.157125680397172</v>
      </c>
      <c r="AH40" s="47">
        <f>IF(ISBLANK($D40),"",V40*_xlfn.XLOOKUP(Q40,DATA!$B$24:$B$25,DATA!$C$24:$C$25,"error",0,1)/1000)</f>
        <v>29.015536490692902</v>
      </c>
      <c r="AI40" s="47">
        <f>IF(ISBLANK($D40),"",X40*_xlfn.XLOOKUP(Q40,DATA!$B$24:$B$25,DATA!$C$24:$C$25,"error",0,1)/1000)</f>
        <v>15.419645576517205</v>
      </c>
      <c r="AJ40" s="47">
        <f>IF(ISBLANK($D40),"",Z40*_xlfn.XLOOKUP(Q40,DATA!$B$24:$B$25,DATA!$C$24:$C$25,"error",0,1)/1000)</f>
        <v>2.057827289111986</v>
      </c>
      <c r="AK40" s="47">
        <f>IF(ISBLANK($D40),"",AB40*_xlfn.XLOOKUP(Q40,DATA!$B$24:$B$25,DATA!$C$24:$C$25,"error",0,1)/1000)</f>
        <v>1.3849610641479193</v>
      </c>
      <c r="AL40" s="47">
        <f t="shared" si="5"/>
        <v>47.877970420470007</v>
      </c>
      <c r="AM40" s="47">
        <f t="shared" si="6"/>
        <v>27.279155259927165</v>
      </c>
      <c r="AN40" s="47">
        <f t="shared" si="27"/>
        <v>2.5624178943552587</v>
      </c>
      <c r="AO40" s="47">
        <f t="shared" si="28"/>
        <v>0.98925989046254548</v>
      </c>
      <c r="AP40" s="47">
        <f t="shared" si="29"/>
        <v>0.52571962261975091</v>
      </c>
      <c r="AQ40" s="47">
        <f t="shared" si="30"/>
        <v>7.015986071016625E-2</v>
      </c>
      <c r="AR40" s="47">
        <f t="shared" si="31"/>
        <v>4.7219062485828363E-2</v>
      </c>
      <c r="AS40" s="47">
        <f t="shared" si="32"/>
        <v>1.632358436278291</v>
      </c>
      <c r="AT40" s="47">
        <f t="shared" si="33"/>
        <v>0.93005945807696766</v>
      </c>
      <c r="AU40" s="47">
        <f t="shared" si="34"/>
        <v>0.13936077881941686</v>
      </c>
      <c r="AV40" s="47">
        <f t="shared" si="35"/>
        <v>5.3802320493223026E-2</v>
      </c>
      <c r="AW40" s="47">
        <f t="shared" si="36"/>
        <v>2.8592017020460613E-2</v>
      </c>
      <c r="AX40" s="47">
        <f t="shared" si="37"/>
        <v>3.8157448291199748E-3</v>
      </c>
      <c r="AY40" s="47">
        <f t="shared" si="38"/>
        <v>2.5680765567723659E-3</v>
      </c>
      <c r="AZ40" s="47">
        <f t="shared" si="39"/>
        <v>8.8778158899575979E-2</v>
      </c>
      <c r="BA40" s="47">
        <f t="shared" si="40"/>
        <v>5.0582619919840879E-2</v>
      </c>
      <c r="BB40" s="23">
        <f>IF(V40&gt;0,J40*DATA!$C$4,0)</f>
        <v>77421.5</v>
      </c>
      <c r="BC40" s="23">
        <f>IF(X40&gt;0,N40*_xlfn.XLOOKUP(Elektrenai!O40,DATA!$B$5:$B$6,DATA!$C$5:$C$6,"error",0,1),0)</f>
        <v>32019.5</v>
      </c>
      <c r="BD40" s="23">
        <f>IF(Z40&gt;0,(L40-M40)*DATA!$C$7,"0,00 ")</f>
        <v>9150</v>
      </c>
      <c r="BE40" s="23">
        <f>IF(G40="basement",D40*DATA!$C$8,IF(G40="ground",0,"error"))</f>
        <v>15068</v>
      </c>
      <c r="BF40" s="23">
        <f t="shared" si="41"/>
        <v>133659</v>
      </c>
      <c r="BG40" s="23">
        <v>1.48</v>
      </c>
      <c r="BH40" s="23">
        <v>1.537679376793768</v>
      </c>
      <c r="BI40" s="23">
        <f t="shared" si="42"/>
        <v>0.85</v>
      </c>
      <c r="BJ40" s="23">
        <v>2.33</v>
      </c>
      <c r="BK40" s="23">
        <f t="shared" si="43"/>
        <v>0.21630769230769231</v>
      </c>
      <c r="BL40" s="23">
        <f t="shared" si="44"/>
        <v>0.20657105606258153</v>
      </c>
      <c r="BM40" s="5">
        <v>1.1000000000000001</v>
      </c>
      <c r="BN40" s="5">
        <f t="shared" si="45"/>
        <v>0.40124223602484466</v>
      </c>
      <c r="BO40" s="50"/>
      <c r="BP40" s="48">
        <f t="shared" si="7"/>
        <v>6592.25</v>
      </c>
      <c r="BQ40" s="51">
        <f t="shared" si="8"/>
        <v>5</v>
      </c>
      <c r="BR40" s="47">
        <f t="shared" si="46"/>
        <v>2109.52</v>
      </c>
      <c r="BS40" s="46">
        <f t="shared" si="9"/>
        <v>17.5</v>
      </c>
      <c r="BT40" s="46">
        <f t="shared" si="47"/>
        <v>5273.8</v>
      </c>
      <c r="BU40" s="46">
        <f t="shared" si="10"/>
        <v>163.74890875</v>
      </c>
      <c r="BV40" s="46">
        <f t="shared" si="11"/>
        <v>100.53118462692309</v>
      </c>
      <c r="BW40" s="46">
        <f t="shared" si="12"/>
        <v>130.15329005638853</v>
      </c>
      <c r="BX40" s="46">
        <f t="shared" si="13"/>
        <v>159.26540875000001</v>
      </c>
      <c r="BY40" s="46">
        <f t="shared" si="14"/>
        <v>160.73141891304348</v>
      </c>
      <c r="BZ40" s="46">
        <f t="shared" si="48"/>
        <v>188704.2424435</v>
      </c>
      <c r="CA40" s="46">
        <f t="shared" si="48"/>
        <v>115852.13716406618</v>
      </c>
      <c r="CB40" s="46">
        <f t="shared" si="48"/>
        <v>149988.65146098216</v>
      </c>
      <c r="CC40" s="46">
        <f t="shared" si="48"/>
        <v>183537.45704350004</v>
      </c>
      <c r="CD40" s="46">
        <f t="shared" si="48"/>
        <v>185226.88715539133</v>
      </c>
    </row>
    <row r="41" spans="1:82" s="52" customFormat="1" ht="15" customHeight="1" x14ac:dyDescent="0.35">
      <c r="A41" s="39">
        <v>38</v>
      </c>
      <c r="B41" s="40" t="s">
        <v>82</v>
      </c>
      <c r="C41" s="40" t="s">
        <v>128</v>
      </c>
      <c r="D41" s="41">
        <v>423.3</v>
      </c>
      <c r="E41" s="41">
        <f t="shared" si="16"/>
        <v>3047.76</v>
      </c>
      <c r="F41" s="41">
        <v>85.6</v>
      </c>
      <c r="G41" s="42" t="s">
        <v>84</v>
      </c>
      <c r="H41" s="43">
        <v>9</v>
      </c>
      <c r="I41" s="44">
        <v>29.2</v>
      </c>
      <c r="J41" s="41">
        <f t="shared" si="17"/>
        <v>2149.62</v>
      </c>
      <c r="K41" s="42" t="s">
        <v>91</v>
      </c>
      <c r="L41" s="44">
        <v>349.9</v>
      </c>
      <c r="M41" s="44">
        <v>299.89999999999998</v>
      </c>
      <c r="N41" s="41">
        <v>423.3</v>
      </c>
      <c r="O41" s="45" t="s">
        <v>95</v>
      </c>
      <c r="P41" s="45" t="s">
        <v>91</v>
      </c>
      <c r="Q41" s="45" t="s">
        <v>87</v>
      </c>
      <c r="R41" s="45" t="s">
        <v>88</v>
      </c>
      <c r="S41" s="46">
        <f t="shared" si="18"/>
        <v>299788.48210962006</v>
      </c>
      <c r="T41" s="46">
        <f t="shared" si="0"/>
        <v>98.363546378199089</v>
      </c>
      <c r="U41" s="47">
        <f t="shared" si="19"/>
        <v>168309.72923347479</v>
      </c>
      <c r="V41" s="47">
        <f t="shared" si="1"/>
        <v>131478.75287614527</v>
      </c>
      <c r="W41" s="47">
        <f t="shared" si="20"/>
        <v>256283.5453883569</v>
      </c>
      <c r="X41" s="47">
        <f t="shared" si="2"/>
        <v>43504.936721263162</v>
      </c>
      <c r="Y41" s="48">
        <f t="shared" si="21"/>
        <v>295553.41210962</v>
      </c>
      <c r="Z41" s="47">
        <f t="shared" si="3"/>
        <v>4235.0700000000652</v>
      </c>
      <c r="AA41" s="48">
        <f t="shared" si="22"/>
        <v>295880.95757164177</v>
      </c>
      <c r="AB41" s="47">
        <f t="shared" si="4"/>
        <v>3907.5245379782864</v>
      </c>
      <c r="AC41" s="47">
        <f t="shared" si="23"/>
        <v>183126.28413538678</v>
      </c>
      <c r="AD41" s="47">
        <f t="shared" si="24"/>
        <v>116662.19797423328</v>
      </c>
      <c r="AE41" s="47">
        <f t="shared" si="25"/>
        <v>60.085533026021331</v>
      </c>
      <c r="AF41" s="49">
        <f t="shared" si="26"/>
        <v>0.61085163394778186</v>
      </c>
      <c r="AG41" s="47">
        <f>IF(ISBLANK($D41),"",S41*_xlfn.XLOOKUP(Q41,DATA!$B$24:$B$25,DATA!$C$24:$C$25,"error",0,1)/1000)</f>
        <v>119.39975665461948</v>
      </c>
      <c r="AH41" s="47">
        <f>IF(ISBLANK($D41),"",V41*_xlfn.XLOOKUP(Q41,DATA!$B$24:$B$25,DATA!$C$24:$C$25,"error",0,1)/1000)</f>
        <v>52.365357695511143</v>
      </c>
      <c r="AI41" s="47">
        <f>IF(ISBLANK($D41),"",X41*_xlfn.XLOOKUP(Q41,DATA!$B$24:$B$25,DATA!$C$24:$C$25,"error",0,1)/1000)</f>
        <v>17.327146197344693</v>
      </c>
      <c r="AJ41" s="47">
        <f>IF(ISBLANK($D41),"",Z41*_xlfn.XLOOKUP(Q41,DATA!$B$24:$B$25,DATA!$C$24:$C$25,"error",0,1)/1000)</f>
        <v>1.6867436796000261</v>
      </c>
      <c r="AK41" s="47">
        <f>IF(ISBLANK($D41),"",AB41*_xlfn.XLOOKUP(Q41,DATA!$B$24:$B$25,DATA!$C$24:$C$25,"error",0,1)/1000)</f>
        <v>1.5562888729859918</v>
      </c>
      <c r="AL41" s="47">
        <f t="shared" si="5"/>
        <v>72.935536445441855</v>
      </c>
      <c r="AM41" s="47">
        <f t="shared" si="6"/>
        <v>46.464220209177626</v>
      </c>
      <c r="AN41" s="47">
        <f t="shared" si="27"/>
        <v>4.0708325426721332</v>
      </c>
      <c r="AO41" s="47">
        <f t="shared" si="28"/>
        <v>1.7853520659357722</v>
      </c>
      <c r="AP41" s="47">
        <f t="shared" si="29"/>
        <v>0.59075422419681711</v>
      </c>
      <c r="AQ41" s="47">
        <f t="shared" si="30"/>
        <v>5.7508082549317885E-2</v>
      </c>
      <c r="AR41" s="47">
        <f t="shared" si="31"/>
        <v>5.3060337537168697E-2</v>
      </c>
      <c r="AS41" s="47">
        <f t="shared" si="32"/>
        <v>2.4866747102190763</v>
      </c>
      <c r="AT41" s="47">
        <f t="shared" si="33"/>
        <v>1.584157832453057</v>
      </c>
      <c r="AU41" s="47">
        <f t="shared" si="34"/>
        <v>0.22139807673055606</v>
      </c>
      <c r="AV41" s="47">
        <f t="shared" si="35"/>
        <v>9.7098937266931556E-2</v>
      </c>
      <c r="AW41" s="47">
        <f t="shared" si="36"/>
        <v>3.2129017267748881E-2</v>
      </c>
      <c r="AX41" s="47">
        <f t="shared" si="37"/>
        <v>3.1276596960000498E-3</v>
      </c>
      <c r="AY41" s="47">
        <f t="shared" si="38"/>
        <v>2.8857626930760796E-3</v>
      </c>
      <c r="AZ41" s="47">
        <f t="shared" si="39"/>
        <v>0.13524137692375654</v>
      </c>
      <c r="BA41" s="47">
        <f t="shared" si="40"/>
        <v>8.6156699806799519E-2</v>
      </c>
      <c r="BB41" s="23">
        <f>IF(V41&gt;0,J41*DATA!$C$4,0)</f>
        <v>139725.29999999999</v>
      </c>
      <c r="BC41" s="23">
        <f>IF(X41&gt;0,N41*_xlfn.XLOOKUP(Elektrenai!O41,DATA!$B$5:$B$6,DATA!$C$5:$C$6,"error",0,1),0)</f>
        <v>35980.5</v>
      </c>
      <c r="BD41" s="23">
        <f>IF(Z41&gt;0,(L41-M41)*DATA!$C$7,"0,00 ")</f>
        <v>7500</v>
      </c>
      <c r="BE41" s="23">
        <f>IF(G41="basement",D41*DATA!$C$8,IF(G41="ground",0,"error"))</f>
        <v>16932</v>
      </c>
      <c r="BF41" s="23">
        <f t="shared" si="41"/>
        <v>200137.8</v>
      </c>
      <c r="BG41" s="23">
        <v>1.48</v>
      </c>
      <c r="BH41" s="23">
        <v>1.3500714489854244</v>
      </c>
      <c r="BI41" s="23">
        <f t="shared" si="42"/>
        <v>0.85</v>
      </c>
      <c r="BJ41" s="23">
        <v>2.33</v>
      </c>
      <c r="BK41" s="23">
        <f t="shared" si="43"/>
        <v>0.21630769230769231</v>
      </c>
      <c r="BL41" s="23">
        <f t="shared" si="44"/>
        <v>0.20657105606258153</v>
      </c>
      <c r="BM41" s="5">
        <v>1.1000000000000001</v>
      </c>
      <c r="BN41" s="5">
        <f t="shared" si="45"/>
        <v>0.40124223602484466</v>
      </c>
      <c r="BO41" s="50"/>
      <c r="BP41" s="48">
        <f t="shared" si="7"/>
        <v>12360.36</v>
      </c>
      <c r="BQ41" s="51">
        <f t="shared" si="8"/>
        <v>9</v>
      </c>
      <c r="BR41" s="47">
        <f t="shared" si="46"/>
        <v>3955.3152000000005</v>
      </c>
      <c r="BS41" s="46">
        <f t="shared" si="9"/>
        <v>29.2</v>
      </c>
      <c r="BT41" s="46">
        <f t="shared" si="47"/>
        <v>9888.2880000000005</v>
      </c>
      <c r="BU41" s="46">
        <f t="shared" si="10"/>
        <v>260.14273005000001</v>
      </c>
      <c r="BV41" s="46">
        <f t="shared" si="11"/>
        <v>146.0514831946154</v>
      </c>
      <c r="BW41" s="46">
        <f t="shared" si="12"/>
        <v>222.39113622731421</v>
      </c>
      <c r="BX41" s="46">
        <f t="shared" si="13"/>
        <v>256.46773005</v>
      </c>
      <c r="BY41" s="46">
        <f t="shared" si="14"/>
        <v>256.7519590173913</v>
      </c>
      <c r="BZ41" s="46">
        <f t="shared" si="48"/>
        <v>299788.48210962006</v>
      </c>
      <c r="CA41" s="46">
        <f t="shared" si="48"/>
        <v>168309.72923347479</v>
      </c>
      <c r="CB41" s="46">
        <f t="shared" si="48"/>
        <v>256283.5453883569</v>
      </c>
      <c r="CC41" s="46">
        <f t="shared" si="48"/>
        <v>295553.41210962</v>
      </c>
      <c r="CD41" s="46">
        <f t="shared" si="48"/>
        <v>295880.95757164177</v>
      </c>
    </row>
    <row r="42" spans="1:82" s="52" customFormat="1" ht="15" customHeight="1" x14ac:dyDescent="0.35">
      <c r="A42" s="39">
        <v>39</v>
      </c>
      <c r="B42" s="40" t="s">
        <v>82</v>
      </c>
      <c r="C42" s="40" t="s">
        <v>129</v>
      </c>
      <c r="D42" s="41">
        <v>468.9</v>
      </c>
      <c r="E42" s="41">
        <f t="shared" si="16"/>
        <v>3376.08</v>
      </c>
      <c r="F42" s="41">
        <v>87.2</v>
      </c>
      <c r="G42" s="42" t="s">
        <v>84</v>
      </c>
      <c r="H42" s="43">
        <v>9</v>
      </c>
      <c r="I42" s="44">
        <v>29.2</v>
      </c>
      <c r="J42" s="41">
        <f t="shared" si="17"/>
        <v>2087.84</v>
      </c>
      <c r="K42" s="42" t="s">
        <v>91</v>
      </c>
      <c r="L42" s="44">
        <v>458.4</v>
      </c>
      <c r="M42" s="44">
        <v>275.10000000000002</v>
      </c>
      <c r="N42" s="41">
        <v>468.9</v>
      </c>
      <c r="O42" s="45" t="s">
        <v>95</v>
      </c>
      <c r="P42" s="45" t="s">
        <v>91</v>
      </c>
      <c r="Q42" s="45" t="s">
        <v>87</v>
      </c>
      <c r="R42" s="45" t="s">
        <v>88</v>
      </c>
      <c r="S42" s="46">
        <f t="shared" si="18"/>
        <v>325674.06244338007</v>
      </c>
      <c r="T42" s="46">
        <f t="shared" si="0"/>
        <v>96.465149653853018</v>
      </c>
      <c r="U42" s="47">
        <f t="shared" si="19"/>
        <v>197974.00410519421</v>
      </c>
      <c r="V42" s="47">
        <f t="shared" si="1"/>
        <v>127700.05833818586</v>
      </c>
      <c r="W42" s="47">
        <f t="shared" si="20"/>
        <v>277482.5556430014</v>
      </c>
      <c r="X42" s="47">
        <f t="shared" si="2"/>
        <v>48191.506800378673</v>
      </c>
      <c r="Y42" s="48">
        <f t="shared" si="21"/>
        <v>310148.29582338</v>
      </c>
      <c r="Z42" s="47">
        <f t="shared" si="3"/>
        <v>15525.766620000068</v>
      </c>
      <c r="AA42" s="48">
        <f t="shared" si="22"/>
        <v>321345.59975531482</v>
      </c>
      <c r="AB42" s="47">
        <f t="shared" si="4"/>
        <v>4328.4626880652504</v>
      </c>
      <c r="AC42" s="47">
        <f t="shared" si="23"/>
        <v>195745.79444662985</v>
      </c>
      <c r="AD42" s="47">
        <f t="shared" si="24"/>
        <v>129928.26799675022</v>
      </c>
      <c r="AE42" s="47">
        <f t="shared" si="25"/>
        <v>57.980200246033817</v>
      </c>
      <c r="AF42" s="49">
        <f t="shared" si="26"/>
        <v>0.60104815525694844</v>
      </c>
      <c r="AG42" s="47">
        <f>IF(ISBLANK($D42),"",S42*_xlfn.XLOOKUP(Q42,DATA!$B$24:$B$25,DATA!$C$24:$C$25,"error",0,1)/1000)</f>
        <v>129.70946558994942</v>
      </c>
      <c r="AH42" s="47">
        <f>IF(ISBLANK($D42),"",V42*_xlfn.XLOOKUP(Q42,DATA!$B$24:$B$25,DATA!$C$24:$C$25,"error",0,1)/1000)</f>
        <v>50.860379234932665</v>
      </c>
      <c r="AI42" s="47">
        <f>IF(ISBLANK($D42),"",X42*_xlfn.XLOOKUP(Q42,DATA!$B$24:$B$25,DATA!$C$24:$C$25,"error",0,1)/1000)</f>
        <v>19.19371332845482</v>
      </c>
      <c r="AJ42" s="47">
        <f>IF(ISBLANK($D42),"",Z42*_xlfn.XLOOKUP(Q42,DATA!$B$24:$B$25,DATA!$C$24:$C$25,"error",0,1)/1000)</f>
        <v>6.1836023294136275</v>
      </c>
      <c r="AK42" s="47">
        <f>IF(ISBLANK($D42),"",AB42*_xlfn.XLOOKUP(Q42,DATA!$B$24:$B$25,DATA!$C$24:$C$25,"error",0,1)/1000)</f>
        <v>1.723940119402628</v>
      </c>
      <c r="AL42" s="47">
        <f t="shared" si="5"/>
        <v>77.961635012203743</v>
      </c>
      <c r="AM42" s="47">
        <f t="shared" si="6"/>
        <v>51.747830577745674</v>
      </c>
      <c r="AN42" s="47">
        <f t="shared" si="27"/>
        <v>4.4223332476595001</v>
      </c>
      <c r="AO42" s="47">
        <f t="shared" si="28"/>
        <v>1.7340411130075746</v>
      </c>
      <c r="AP42" s="47">
        <f t="shared" si="29"/>
        <v>0.65439323346536138</v>
      </c>
      <c r="AQ42" s="47">
        <f t="shared" si="30"/>
        <v>0.21082463062579704</v>
      </c>
      <c r="AR42" s="47">
        <f t="shared" si="31"/>
        <v>5.8776263338479635E-2</v>
      </c>
      <c r="AS42" s="47">
        <f t="shared" si="32"/>
        <v>2.6580352404372123</v>
      </c>
      <c r="AT42" s="47">
        <f t="shared" si="33"/>
        <v>1.7642980072222878</v>
      </c>
      <c r="AU42" s="47">
        <f t="shared" si="34"/>
        <v>0.24051494760104261</v>
      </c>
      <c r="AV42" s="47">
        <f t="shared" si="35"/>
        <v>9.4308317369297984E-2</v>
      </c>
      <c r="AW42" s="47">
        <f t="shared" si="36"/>
        <v>3.559011622217681E-2</v>
      </c>
      <c r="AX42" s="47">
        <f t="shared" si="37"/>
        <v>1.1466000445536055E-2</v>
      </c>
      <c r="AY42" s="47">
        <f t="shared" si="38"/>
        <v>3.1966315303174468E-3</v>
      </c>
      <c r="AZ42" s="47">
        <f t="shared" si="39"/>
        <v>0.14456106556732828</v>
      </c>
      <c r="BA42" s="47">
        <f t="shared" si="40"/>
        <v>9.5953882033714327E-2</v>
      </c>
      <c r="BB42" s="23">
        <f>IF(V42&gt;0,J42*DATA!$C$4,0)</f>
        <v>135709.6</v>
      </c>
      <c r="BC42" s="23">
        <f>IF(X42&gt;0,N42*_xlfn.XLOOKUP(Elektrenai!O42,DATA!$B$5:$B$6,DATA!$C$5:$C$6,"error",0,1),0)</f>
        <v>39856.5</v>
      </c>
      <c r="BD42" s="23">
        <f>IF(Z42&gt;0,(L42-M42)*DATA!$C$7,"0,00 ")</f>
        <v>27494.999999999993</v>
      </c>
      <c r="BE42" s="23">
        <f>IF(G42="basement",D42*DATA!$C$8,IF(G42="ground",0,"error"))</f>
        <v>18756</v>
      </c>
      <c r="BF42" s="23">
        <f t="shared" si="41"/>
        <v>221817.1</v>
      </c>
      <c r="BG42" s="23">
        <v>1.48</v>
      </c>
      <c r="BH42" s="23">
        <v>1.7997709424083768</v>
      </c>
      <c r="BI42" s="23">
        <f t="shared" si="42"/>
        <v>0.85</v>
      </c>
      <c r="BJ42" s="23">
        <v>2.33</v>
      </c>
      <c r="BK42" s="23">
        <f t="shared" si="43"/>
        <v>0.21630769230769231</v>
      </c>
      <c r="BL42" s="23">
        <f t="shared" si="44"/>
        <v>0.20657105606258153</v>
      </c>
      <c r="BM42" s="5">
        <v>1.1000000000000001</v>
      </c>
      <c r="BN42" s="5">
        <f t="shared" si="45"/>
        <v>0.40124223602484466</v>
      </c>
      <c r="BO42" s="50"/>
      <c r="BP42" s="48">
        <f t="shared" si="7"/>
        <v>13691.88</v>
      </c>
      <c r="BQ42" s="51">
        <f t="shared" si="8"/>
        <v>9</v>
      </c>
      <c r="BR42" s="47">
        <f t="shared" si="46"/>
        <v>4381.4016000000001</v>
      </c>
      <c r="BS42" s="46">
        <f t="shared" si="9"/>
        <v>29.2</v>
      </c>
      <c r="BT42" s="46">
        <f t="shared" si="47"/>
        <v>10953.504000000001</v>
      </c>
      <c r="BU42" s="46">
        <f t="shared" si="10"/>
        <v>282.60505245000002</v>
      </c>
      <c r="BV42" s="46">
        <f t="shared" si="11"/>
        <v>171.7927838469231</v>
      </c>
      <c r="BW42" s="46">
        <f t="shared" si="12"/>
        <v>240.78666751388528</v>
      </c>
      <c r="BX42" s="46">
        <f t="shared" si="13"/>
        <v>269.13250245</v>
      </c>
      <c r="BY42" s="46">
        <f t="shared" si="14"/>
        <v>278.84901054782608</v>
      </c>
      <c r="BZ42" s="46">
        <f t="shared" si="48"/>
        <v>325674.06244338007</v>
      </c>
      <c r="CA42" s="46">
        <f t="shared" si="48"/>
        <v>197974.00410519421</v>
      </c>
      <c r="CB42" s="46">
        <f t="shared" si="48"/>
        <v>277482.5556430014</v>
      </c>
      <c r="CC42" s="46">
        <f t="shared" si="48"/>
        <v>310148.29582338</v>
      </c>
      <c r="CD42" s="46">
        <f t="shared" si="48"/>
        <v>321345.59975531482</v>
      </c>
    </row>
    <row r="43" spans="1:82" s="52" customFormat="1" ht="15" customHeight="1" x14ac:dyDescent="0.35">
      <c r="A43" s="39">
        <v>40</v>
      </c>
      <c r="B43" s="40" t="s">
        <v>82</v>
      </c>
      <c r="C43" s="40" t="s">
        <v>130</v>
      </c>
      <c r="D43" s="41">
        <v>357.3</v>
      </c>
      <c r="E43" s="41">
        <f t="shared" si="16"/>
        <v>2572.5600000000004</v>
      </c>
      <c r="F43" s="41">
        <v>79.2</v>
      </c>
      <c r="G43" s="42" t="s">
        <v>84</v>
      </c>
      <c r="H43" s="43">
        <v>9</v>
      </c>
      <c r="I43" s="44">
        <v>29.2</v>
      </c>
      <c r="J43" s="41">
        <f t="shared" si="17"/>
        <v>1942.54</v>
      </c>
      <c r="K43" s="42" t="s">
        <v>91</v>
      </c>
      <c r="L43" s="44">
        <v>370.1</v>
      </c>
      <c r="M43" s="44">
        <v>203.5</v>
      </c>
      <c r="N43" s="41">
        <v>357.3</v>
      </c>
      <c r="O43" s="45" t="s">
        <v>95</v>
      </c>
      <c r="P43" s="45" t="s">
        <v>91</v>
      </c>
      <c r="Q43" s="45" t="s">
        <v>87</v>
      </c>
      <c r="R43" s="45" t="s">
        <v>88</v>
      </c>
      <c r="S43" s="46">
        <f t="shared" si="18"/>
        <v>276737.75115210004</v>
      </c>
      <c r="T43" s="46">
        <f t="shared" si="0"/>
        <v>107.57290448117828</v>
      </c>
      <c r="U43" s="47">
        <f t="shared" si="19"/>
        <v>157924.78113320033</v>
      </c>
      <c r="V43" s="47">
        <f t="shared" si="1"/>
        <v>118812.97001889971</v>
      </c>
      <c r="W43" s="47">
        <f t="shared" si="20"/>
        <v>240016.00796639887</v>
      </c>
      <c r="X43" s="47">
        <f t="shared" si="2"/>
        <v>36721.743185701169</v>
      </c>
      <c r="Y43" s="48">
        <f t="shared" si="21"/>
        <v>262626.49791209999</v>
      </c>
      <c r="Z43" s="47">
        <f t="shared" si="3"/>
        <v>14111.253240000049</v>
      </c>
      <c r="AA43" s="48">
        <f t="shared" si="22"/>
        <v>273439.47919977392</v>
      </c>
      <c r="AB43" s="47">
        <f t="shared" si="4"/>
        <v>3298.2719523261185</v>
      </c>
      <c r="AC43" s="47">
        <f t="shared" si="23"/>
        <v>172944.23839692704</v>
      </c>
      <c r="AD43" s="47">
        <f t="shared" si="24"/>
        <v>103793.512755173</v>
      </c>
      <c r="AE43" s="47">
        <f t="shared" si="25"/>
        <v>67.226513044176627</v>
      </c>
      <c r="AF43" s="49">
        <f t="shared" si="26"/>
        <v>0.62493909008414894</v>
      </c>
      <c r="AG43" s="47">
        <f>IF(ISBLANK($D43),"",S43*_xlfn.XLOOKUP(Q43,DATA!$B$24:$B$25,DATA!$C$24:$C$25,"error",0,1)/1000)</f>
        <v>110.21911152885841</v>
      </c>
      <c r="AH43" s="47">
        <f>IF(ISBLANK($D43),"",V43*_xlfn.XLOOKUP(Q43,DATA!$B$24:$B$25,DATA!$C$24:$C$25,"error",0,1)/1000)</f>
        <v>47.32082969912738</v>
      </c>
      <c r="AI43" s="47">
        <f>IF(ISBLANK($D43),"",X43*_xlfn.XLOOKUP(Q43,DATA!$B$24:$B$25,DATA!$C$24:$C$25,"error",0,1)/1000)</f>
        <v>14.625535876001063</v>
      </c>
      <c r="AJ43" s="47">
        <f>IF(ISBLANK($D43),"",Z43*_xlfn.XLOOKUP(Q43,DATA!$B$24:$B$25,DATA!$C$24:$C$25,"error",0,1)/1000)</f>
        <v>5.6202299404272198</v>
      </c>
      <c r="AK43" s="47">
        <f>IF(ISBLANK($D43),"",AB43*_xlfn.XLOOKUP(Q43,DATA!$B$24:$B$25,DATA!$C$24:$C$25,"error",0,1)/1000)</f>
        <v>1.3136357531724465</v>
      </c>
      <c r="AL43" s="47">
        <f t="shared" si="5"/>
        <v>68.88023126872811</v>
      </c>
      <c r="AM43" s="47">
        <f t="shared" si="6"/>
        <v>41.338880260130296</v>
      </c>
      <c r="AN43" s="47">
        <f t="shared" si="27"/>
        <v>3.7578263022257752</v>
      </c>
      <c r="AO43" s="47">
        <f t="shared" si="28"/>
        <v>1.6133632000832121</v>
      </c>
      <c r="AP43" s="47">
        <f t="shared" si="29"/>
        <v>0.49864513183444942</v>
      </c>
      <c r="AQ43" s="47">
        <f t="shared" si="30"/>
        <v>0.1916169310543249</v>
      </c>
      <c r="AR43" s="47">
        <f t="shared" si="31"/>
        <v>4.4787287035271517E-2</v>
      </c>
      <c r="AS43" s="47">
        <f t="shared" si="32"/>
        <v>2.3484125500072581</v>
      </c>
      <c r="AT43" s="47">
        <f t="shared" si="33"/>
        <v>1.4094137522185171</v>
      </c>
      <c r="AU43" s="47">
        <f t="shared" si="34"/>
        <v>0.20437478262227099</v>
      </c>
      <c r="AV43" s="47">
        <f t="shared" si="35"/>
        <v>8.774507568710059E-2</v>
      </c>
      <c r="AW43" s="47">
        <f t="shared" si="36"/>
        <v>2.7119531938971549E-2</v>
      </c>
      <c r="AX43" s="47">
        <f t="shared" si="37"/>
        <v>1.042136210707204E-2</v>
      </c>
      <c r="AY43" s="47">
        <f t="shared" si="38"/>
        <v>2.4358209549635869E-3</v>
      </c>
      <c r="AZ43" s="47">
        <f t="shared" si="39"/>
        <v>0.12772179068810777</v>
      </c>
      <c r="BA43" s="47">
        <f t="shared" si="40"/>
        <v>7.6652991934163223E-2</v>
      </c>
      <c r="BB43" s="23">
        <f>IF(V43&gt;0,J43*DATA!$C$4,0)</f>
        <v>126265.09999999999</v>
      </c>
      <c r="BC43" s="23">
        <f>IF(X43&gt;0,N43*_xlfn.XLOOKUP(Elektrenai!O43,DATA!$B$5:$B$6,DATA!$C$5:$C$6,"error",0,1),0)</f>
        <v>30370.5</v>
      </c>
      <c r="BD43" s="23">
        <f>IF(Z43&gt;0,(L43-M43)*DATA!$C$7,"0,00 ")</f>
        <v>24990.000000000004</v>
      </c>
      <c r="BE43" s="23">
        <f>IF(G43="basement",D43*DATA!$C$8,IF(G43="ground",0,"error"))</f>
        <v>14292</v>
      </c>
      <c r="BF43" s="23">
        <f t="shared" si="41"/>
        <v>195917.59999999998</v>
      </c>
      <c r="BG43" s="23">
        <v>1.48</v>
      </c>
      <c r="BH43" s="23">
        <v>1.8877600648473387</v>
      </c>
      <c r="BI43" s="23">
        <f t="shared" si="42"/>
        <v>0.85</v>
      </c>
      <c r="BJ43" s="23">
        <v>2.33</v>
      </c>
      <c r="BK43" s="23">
        <f t="shared" si="43"/>
        <v>0.21630769230769231</v>
      </c>
      <c r="BL43" s="23">
        <f t="shared" si="44"/>
        <v>0.20657105606258153</v>
      </c>
      <c r="BM43" s="5">
        <v>1.1000000000000001</v>
      </c>
      <c r="BN43" s="5">
        <f t="shared" si="45"/>
        <v>0.40124223602484466</v>
      </c>
      <c r="BO43" s="50"/>
      <c r="BP43" s="48">
        <f t="shared" si="7"/>
        <v>10433.16</v>
      </c>
      <c r="BQ43" s="51">
        <f t="shared" si="8"/>
        <v>9</v>
      </c>
      <c r="BR43" s="47">
        <f t="shared" si="46"/>
        <v>3338.6111999999998</v>
      </c>
      <c r="BS43" s="46">
        <f t="shared" si="9"/>
        <v>29.2</v>
      </c>
      <c r="BT43" s="46">
        <f t="shared" si="47"/>
        <v>8346.5280000000002</v>
      </c>
      <c r="BU43" s="46">
        <f t="shared" si="10"/>
        <v>240.14036025000001</v>
      </c>
      <c r="BV43" s="46">
        <f t="shared" si="11"/>
        <v>137.03990032384615</v>
      </c>
      <c r="BW43" s="46">
        <f t="shared" si="12"/>
        <v>208.27491145990876</v>
      </c>
      <c r="BX43" s="46">
        <f t="shared" si="13"/>
        <v>227.89526024999998</v>
      </c>
      <c r="BY43" s="46">
        <f t="shared" si="14"/>
        <v>237.27827073913045</v>
      </c>
      <c r="BZ43" s="46">
        <f t="shared" si="48"/>
        <v>276737.75115210004</v>
      </c>
      <c r="CA43" s="46">
        <f t="shared" si="48"/>
        <v>157924.78113320033</v>
      </c>
      <c r="CB43" s="46">
        <f t="shared" si="48"/>
        <v>240016.00796639887</v>
      </c>
      <c r="CC43" s="46">
        <f t="shared" si="48"/>
        <v>262626.49791209999</v>
      </c>
      <c r="CD43" s="46">
        <f t="shared" si="48"/>
        <v>273439.47919977392</v>
      </c>
    </row>
    <row r="44" spans="1:82" s="52" customFormat="1" ht="15" customHeight="1" x14ac:dyDescent="0.35">
      <c r="A44" s="39">
        <v>41</v>
      </c>
      <c r="B44" s="40" t="s">
        <v>82</v>
      </c>
      <c r="C44" s="40" t="s">
        <v>131</v>
      </c>
      <c r="D44" s="41">
        <v>270.8</v>
      </c>
      <c r="E44" s="41">
        <f t="shared" si="16"/>
        <v>1949.7600000000002</v>
      </c>
      <c r="F44" s="41">
        <v>66</v>
      </c>
      <c r="G44" s="42" t="s">
        <v>84</v>
      </c>
      <c r="H44" s="43">
        <v>9</v>
      </c>
      <c r="I44" s="44">
        <v>29.2</v>
      </c>
      <c r="J44" s="41">
        <f t="shared" si="17"/>
        <v>1599.6</v>
      </c>
      <c r="K44" s="42" t="s">
        <v>91</v>
      </c>
      <c r="L44" s="44">
        <v>327.60000000000002</v>
      </c>
      <c r="M44" s="44">
        <v>212.9</v>
      </c>
      <c r="N44" s="41">
        <v>270.8</v>
      </c>
      <c r="O44" s="45" t="s">
        <v>95</v>
      </c>
      <c r="P44" s="45" t="s">
        <v>91</v>
      </c>
      <c r="Q44" s="45" t="s">
        <v>87</v>
      </c>
      <c r="R44" s="45" t="s">
        <v>88</v>
      </c>
      <c r="S44" s="46">
        <f t="shared" si="18"/>
        <v>220390.66954744002</v>
      </c>
      <c r="T44" s="46">
        <f t="shared" si="0"/>
        <v>113.03476814963892</v>
      </c>
      <c r="U44" s="47">
        <f t="shared" si="19"/>
        <v>122553.18520105234</v>
      </c>
      <c r="V44" s="47">
        <f t="shared" si="1"/>
        <v>97837.484346387675</v>
      </c>
      <c r="W44" s="47">
        <f t="shared" si="20"/>
        <v>192559.02091971016</v>
      </c>
      <c r="X44" s="47">
        <f t="shared" si="2"/>
        <v>27831.648627729854</v>
      </c>
      <c r="Y44" s="48">
        <f t="shared" si="21"/>
        <v>210675.41896744003</v>
      </c>
      <c r="Z44" s="47">
        <f t="shared" si="3"/>
        <v>9715.2505799999926</v>
      </c>
      <c r="AA44" s="48">
        <f t="shared" si="22"/>
        <v>217890.88772630956</v>
      </c>
      <c r="AB44" s="47">
        <f t="shared" si="4"/>
        <v>2499.7818211304548</v>
      </c>
      <c r="AC44" s="47">
        <f t="shared" si="23"/>
        <v>137884.16537524798</v>
      </c>
      <c r="AD44" s="47">
        <f t="shared" si="24"/>
        <v>82506.504172192042</v>
      </c>
      <c r="AE44" s="47">
        <f t="shared" si="25"/>
        <v>70.718532216912834</v>
      </c>
      <c r="AF44" s="49">
        <f t="shared" si="26"/>
        <v>0.62563522157442253</v>
      </c>
      <c r="AG44" s="47">
        <f>IF(ISBLANK($D44),"",S44*_xlfn.XLOOKUP(Q44,DATA!$B$24:$B$25,DATA!$C$24:$C$25,"error",0,1)/1000)</f>
        <v>87.777195867354408</v>
      </c>
      <c r="AH44" s="47">
        <f>IF(ISBLANK($D44),"",V44*_xlfn.XLOOKUP(Q44,DATA!$B$24:$B$25,DATA!$C$24:$C$25,"error",0,1)/1000)</f>
        <v>38.966713265479285</v>
      </c>
      <c r="AI44" s="47">
        <f>IF(ISBLANK($D44),"",X44*_xlfn.XLOOKUP(Q44,DATA!$B$24:$B$25,DATA!$C$24:$C$25,"error",0,1)/1000)</f>
        <v>11.084789015452246</v>
      </c>
      <c r="AJ44" s="47">
        <f>IF(ISBLANK($D44),"",Z44*_xlfn.XLOOKUP(Q44,DATA!$B$24:$B$25,DATA!$C$24:$C$25,"error",0,1)/1000)</f>
        <v>3.8693900010023974</v>
      </c>
      <c r="AK44" s="47">
        <f>IF(ISBLANK($D44),"",AB44*_xlfn.XLOOKUP(Q44,DATA!$B$24:$B$25,DATA!$C$24:$C$25,"error",0,1)/1000)</f>
        <v>0.99561310371983758</v>
      </c>
      <c r="AL44" s="47">
        <f t="shared" si="5"/>
        <v>54.916505385653771</v>
      </c>
      <c r="AM44" s="47">
        <f t="shared" si="6"/>
        <v>32.860690481700637</v>
      </c>
      <c r="AN44" s="47">
        <f t="shared" si="27"/>
        <v>2.9926883894323884</v>
      </c>
      <c r="AO44" s="47">
        <f t="shared" si="28"/>
        <v>1.328536748202408</v>
      </c>
      <c r="AP44" s="47">
        <f t="shared" si="29"/>
        <v>0.37792639714740806</v>
      </c>
      <c r="AQ44" s="47">
        <f t="shared" si="30"/>
        <v>0.13192354136813311</v>
      </c>
      <c r="AR44" s="47">
        <f t="shared" si="31"/>
        <v>3.3944576907784803E-2</v>
      </c>
      <c r="AS44" s="47">
        <f t="shared" si="32"/>
        <v>1.8723312636257339</v>
      </c>
      <c r="AT44" s="47">
        <f t="shared" si="33"/>
        <v>1.1203571258066545</v>
      </c>
      <c r="AU44" s="47">
        <f t="shared" si="34"/>
        <v>0.16276165789892091</v>
      </c>
      <c r="AV44" s="47">
        <f t="shared" si="35"/>
        <v>7.2254379868155125E-2</v>
      </c>
      <c r="AW44" s="47">
        <f t="shared" si="36"/>
        <v>2.0554070106558901E-2</v>
      </c>
      <c r="AX44" s="47">
        <f t="shared" si="37"/>
        <v>7.1748513426239972E-3</v>
      </c>
      <c r="AY44" s="47">
        <f t="shared" si="38"/>
        <v>1.8461245860737147E-3</v>
      </c>
      <c r="AZ44" s="47">
        <f t="shared" si="39"/>
        <v>0.10182942590341175</v>
      </c>
      <c r="BA44" s="47">
        <f t="shared" si="40"/>
        <v>6.0932231995509165E-2</v>
      </c>
      <c r="BB44" s="23">
        <f>IF(V44&gt;0,J44*DATA!$C$4,0)</f>
        <v>103974</v>
      </c>
      <c r="BC44" s="23">
        <f>IF(X44&gt;0,N44*_xlfn.XLOOKUP(Elektrenai!O44,DATA!$B$5:$B$6,DATA!$C$5:$C$6,"error",0,1),0)</f>
        <v>23018</v>
      </c>
      <c r="BD44" s="23">
        <f>IF(Z44&gt;0,(L44-M44)*DATA!$C$7,"0,00 ")</f>
        <v>17205.000000000004</v>
      </c>
      <c r="BE44" s="23">
        <f>IF(G44="basement",D44*DATA!$C$8,IF(G44="ground",0,"error"))</f>
        <v>10832</v>
      </c>
      <c r="BF44" s="23">
        <f t="shared" si="41"/>
        <v>155029</v>
      </c>
      <c r="BG44" s="23">
        <v>1.48</v>
      </c>
      <c r="BH44" s="23">
        <v>1.7127136752136751</v>
      </c>
      <c r="BI44" s="23">
        <f t="shared" si="42"/>
        <v>0.85</v>
      </c>
      <c r="BJ44" s="23">
        <v>2.33</v>
      </c>
      <c r="BK44" s="23">
        <f t="shared" si="43"/>
        <v>0.21630769230769231</v>
      </c>
      <c r="BL44" s="23">
        <f t="shared" si="44"/>
        <v>0.20657105606258153</v>
      </c>
      <c r="BM44" s="5">
        <v>1.1000000000000001</v>
      </c>
      <c r="BN44" s="5">
        <f t="shared" si="45"/>
        <v>0.40124223602484466</v>
      </c>
      <c r="BO44" s="50"/>
      <c r="BP44" s="48">
        <f t="shared" si="7"/>
        <v>7907.3600000000006</v>
      </c>
      <c r="BQ44" s="51">
        <f t="shared" si="8"/>
        <v>9</v>
      </c>
      <c r="BR44" s="47">
        <f t="shared" si="46"/>
        <v>2530.3552000000004</v>
      </c>
      <c r="BS44" s="46">
        <f t="shared" si="9"/>
        <v>29.2</v>
      </c>
      <c r="BT44" s="46">
        <f t="shared" si="47"/>
        <v>6325.8880000000008</v>
      </c>
      <c r="BU44" s="46">
        <f t="shared" si="10"/>
        <v>191.24494060000001</v>
      </c>
      <c r="BV44" s="46">
        <f t="shared" si="11"/>
        <v>106.34604755384618</v>
      </c>
      <c r="BW44" s="46">
        <f t="shared" si="12"/>
        <v>167.09390916323338</v>
      </c>
      <c r="BX44" s="46">
        <f t="shared" si="13"/>
        <v>182.8144906</v>
      </c>
      <c r="BY44" s="46">
        <f t="shared" si="14"/>
        <v>189.07574429565216</v>
      </c>
      <c r="BZ44" s="46">
        <f t="shared" si="48"/>
        <v>220390.66954744002</v>
      </c>
      <c r="CA44" s="46">
        <f t="shared" si="48"/>
        <v>122553.18520105234</v>
      </c>
      <c r="CB44" s="46">
        <f t="shared" si="48"/>
        <v>192559.02091971016</v>
      </c>
      <c r="CC44" s="46">
        <f t="shared" si="48"/>
        <v>210675.41896744003</v>
      </c>
      <c r="CD44" s="46">
        <f t="shared" si="48"/>
        <v>217890.88772630956</v>
      </c>
    </row>
    <row r="45" spans="1:82" s="52" customFormat="1" ht="15" customHeight="1" x14ac:dyDescent="0.35">
      <c r="A45" s="39">
        <v>42</v>
      </c>
      <c r="B45" s="40" t="s">
        <v>82</v>
      </c>
      <c r="C45" s="40" t="s">
        <v>132</v>
      </c>
      <c r="D45" s="41">
        <v>163.69999999999999</v>
      </c>
      <c r="E45" s="41">
        <f t="shared" si="16"/>
        <v>1178.6400000000001</v>
      </c>
      <c r="F45" s="41">
        <v>52</v>
      </c>
      <c r="G45" s="42" t="s">
        <v>84</v>
      </c>
      <c r="H45" s="43">
        <v>9</v>
      </c>
      <c r="I45" s="44">
        <v>29.2</v>
      </c>
      <c r="J45" s="41">
        <f t="shared" si="17"/>
        <v>1275.4999999999998</v>
      </c>
      <c r="K45" s="42" t="s">
        <v>91</v>
      </c>
      <c r="L45" s="44">
        <v>242.9</v>
      </c>
      <c r="M45" s="44">
        <v>211.3</v>
      </c>
      <c r="N45" s="41">
        <v>163.69999999999999</v>
      </c>
      <c r="O45" s="45" t="s">
        <v>95</v>
      </c>
      <c r="P45" s="45" t="s">
        <v>91</v>
      </c>
      <c r="Q45" s="45" t="s">
        <v>87</v>
      </c>
      <c r="R45" s="45" t="s">
        <v>88</v>
      </c>
      <c r="S45" s="46">
        <f t="shared" si="18"/>
        <v>154520.78781705999</v>
      </c>
      <c r="T45" s="46">
        <f t="shared" si="0"/>
        <v>131.10091954885289</v>
      </c>
      <c r="U45" s="47">
        <f t="shared" si="19"/>
        <v>76506.464683890779</v>
      </c>
      <c r="V45" s="47">
        <f t="shared" si="1"/>
        <v>78014.323133169208</v>
      </c>
      <c r="W45" s="47">
        <f t="shared" si="20"/>
        <v>137696.41233567381</v>
      </c>
      <c r="X45" s="47">
        <f t="shared" si="2"/>
        <v>16824.375481386174</v>
      </c>
      <c r="Y45" s="48">
        <f t="shared" si="21"/>
        <v>151844.22357706001</v>
      </c>
      <c r="Z45" s="47">
        <f t="shared" si="3"/>
        <v>2676.5642399999779</v>
      </c>
      <c r="AA45" s="48">
        <f t="shared" si="22"/>
        <v>153009.65678264695</v>
      </c>
      <c r="AB45" s="47">
        <f t="shared" si="4"/>
        <v>1511.1310344130325</v>
      </c>
      <c r="AC45" s="47">
        <f t="shared" si="23"/>
        <v>99026.393888968392</v>
      </c>
      <c r="AD45" s="47">
        <f t="shared" si="24"/>
        <v>55494.393928091595</v>
      </c>
      <c r="AE45" s="47">
        <f t="shared" si="25"/>
        <v>84.017506523593624</v>
      </c>
      <c r="AF45" s="49">
        <f t="shared" si="26"/>
        <v>0.64086130602833569</v>
      </c>
      <c r="AG45" s="47">
        <f>IF(ISBLANK($D45),"",S45*_xlfn.XLOOKUP(Q45,DATA!$B$24:$B$25,DATA!$C$24:$C$25,"error",0,1)/1000)</f>
        <v>61.542539371778659</v>
      </c>
      <c r="AH45" s="47">
        <f>IF(ISBLANK($D45),"",V45*_xlfn.XLOOKUP(Q45,DATA!$B$24:$B$25,DATA!$C$24:$C$25,"error",0,1)/1000)</f>
        <v>31.071544617478633</v>
      </c>
      <c r="AI45" s="47">
        <f>IF(ISBLANK($D45),"",X45*_xlfn.XLOOKUP(Q45,DATA!$B$24:$B$25,DATA!$C$24:$C$25,"error",0,1)/1000)</f>
        <v>6.7008122667264862</v>
      </c>
      <c r="AJ45" s="47">
        <f>IF(ISBLANK($D45),"",Z45*_xlfn.XLOOKUP(Q45,DATA!$B$24:$B$25,DATA!$C$24:$C$25,"error",0,1)/1000)</f>
        <v>1.0660220055071914</v>
      </c>
      <c r="AK45" s="47">
        <f>IF(ISBLANK($D45),"",AB45*_xlfn.XLOOKUP(Q45,DATA!$B$24:$B$25,DATA!$C$24:$C$25,"error",0,1)/1000)</f>
        <v>0.6018532683860226</v>
      </c>
      <c r="AL45" s="47">
        <f t="shared" si="5"/>
        <v>39.440232158098333</v>
      </c>
      <c r="AM45" s="47">
        <f t="shared" si="6"/>
        <v>22.102307213680326</v>
      </c>
      <c r="AN45" s="47">
        <f t="shared" si="27"/>
        <v>2.0982402230350341</v>
      </c>
      <c r="AO45" s="47">
        <f t="shared" si="28"/>
        <v>1.0593577283897044</v>
      </c>
      <c r="AP45" s="47">
        <f t="shared" si="29"/>
        <v>0.22845846090484007</v>
      </c>
      <c r="AQ45" s="47">
        <f t="shared" si="30"/>
        <v>3.6345108171168046E-2</v>
      </c>
      <c r="AR45" s="47">
        <f t="shared" si="31"/>
        <v>2.0519672229705639E-2</v>
      </c>
      <c r="AS45" s="47">
        <f t="shared" si="32"/>
        <v>1.3446809696954181</v>
      </c>
      <c r="AT45" s="47">
        <f t="shared" si="33"/>
        <v>0.75355925333961604</v>
      </c>
      <c r="AU45" s="47">
        <f t="shared" si="34"/>
        <v>0.11411580924272481</v>
      </c>
      <c r="AV45" s="47">
        <f t="shared" si="35"/>
        <v>5.7614692124175963E-2</v>
      </c>
      <c r="AW45" s="47">
        <f t="shared" si="36"/>
        <v>1.2425041641224856E-2</v>
      </c>
      <c r="AX45" s="47">
        <f t="shared" si="37"/>
        <v>1.9766809278719843E-3</v>
      </c>
      <c r="AY45" s="47">
        <f t="shared" si="38"/>
        <v>1.115991856500231E-3</v>
      </c>
      <c r="AZ45" s="47">
        <f t="shared" si="39"/>
        <v>7.313240654977303E-2</v>
      </c>
      <c r="BA45" s="47">
        <f t="shared" si="40"/>
        <v>4.0983402692951781E-2</v>
      </c>
      <c r="BB45" s="23">
        <f>IF(V45&gt;0,J45*DATA!$C$4,0)</f>
        <v>82907.499999999985</v>
      </c>
      <c r="BC45" s="23">
        <f>IF(X45&gt;0,N45*_xlfn.XLOOKUP(Elektrenai!O45,DATA!$B$5:$B$6,DATA!$C$5:$C$6,"error",0,1),0)</f>
        <v>13914.499999999998</v>
      </c>
      <c r="BD45" s="23">
        <f>IF(Z45&gt;0,(L45-M45)*DATA!$C$7,"0,00 ")</f>
        <v>4739.9999999999991</v>
      </c>
      <c r="BE45" s="23">
        <f>IF(G45="basement",D45*DATA!$C$8,IF(G45="ground",0,"error"))</f>
        <v>6548</v>
      </c>
      <c r="BF45" s="23">
        <f t="shared" si="41"/>
        <v>108109.99999999999</v>
      </c>
      <c r="BG45" s="23">
        <v>1.48</v>
      </c>
      <c r="BH45" s="23">
        <v>1.3276657060518733</v>
      </c>
      <c r="BI45" s="23">
        <f t="shared" si="42"/>
        <v>0.85</v>
      </c>
      <c r="BJ45" s="23">
        <v>2.33</v>
      </c>
      <c r="BK45" s="23">
        <f t="shared" si="43"/>
        <v>0.21630769230769231</v>
      </c>
      <c r="BL45" s="23">
        <f t="shared" si="44"/>
        <v>0.20657105606258153</v>
      </c>
      <c r="BM45" s="5">
        <v>1.1000000000000001</v>
      </c>
      <c r="BN45" s="5">
        <f t="shared" si="45"/>
        <v>0.40124223602484466</v>
      </c>
      <c r="BO45" s="50"/>
      <c r="BP45" s="48">
        <f t="shared" si="7"/>
        <v>4780.04</v>
      </c>
      <c r="BQ45" s="51">
        <f t="shared" si="8"/>
        <v>9</v>
      </c>
      <c r="BR45" s="47">
        <f t="shared" si="46"/>
        <v>1529.6128000000001</v>
      </c>
      <c r="BS45" s="46">
        <f t="shared" si="9"/>
        <v>29.2</v>
      </c>
      <c r="BT45" s="46">
        <f t="shared" si="47"/>
        <v>3824.0320000000002</v>
      </c>
      <c r="BU45" s="46">
        <f t="shared" si="10"/>
        <v>134.08607064999998</v>
      </c>
      <c r="BV45" s="46">
        <f t="shared" si="11"/>
        <v>66.388810034615389</v>
      </c>
      <c r="BW45" s="46">
        <f t="shared" si="12"/>
        <v>119.48664728885267</v>
      </c>
      <c r="BX45" s="46">
        <f t="shared" si="13"/>
        <v>131.76347064999999</v>
      </c>
      <c r="BY45" s="46">
        <f t="shared" si="14"/>
        <v>132.77478026956521</v>
      </c>
      <c r="BZ45" s="46">
        <f t="shared" si="48"/>
        <v>154520.78781705999</v>
      </c>
      <c r="CA45" s="46">
        <f t="shared" si="48"/>
        <v>76506.464683890779</v>
      </c>
      <c r="CB45" s="46">
        <f t="shared" si="48"/>
        <v>137696.41233567381</v>
      </c>
      <c r="CC45" s="46">
        <f t="shared" si="48"/>
        <v>151844.22357706001</v>
      </c>
      <c r="CD45" s="46">
        <f t="shared" si="48"/>
        <v>153009.65678264695</v>
      </c>
    </row>
    <row r="46" spans="1:82" s="52" customFormat="1" ht="15" customHeight="1" x14ac:dyDescent="0.35">
      <c r="A46" s="39">
        <v>43</v>
      </c>
      <c r="B46" s="40" t="s">
        <v>82</v>
      </c>
      <c r="C46" s="40" t="s">
        <v>133</v>
      </c>
      <c r="D46" s="41">
        <v>258.7</v>
      </c>
      <c r="E46" s="41">
        <f t="shared" si="16"/>
        <v>1034.8</v>
      </c>
      <c r="F46" s="41">
        <v>64.400000000000006</v>
      </c>
      <c r="G46" s="42" t="s">
        <v>84</v>
      </c>
      <c r="H46" s="43">
        <v>5</v>
      </c>
      <c r="I46" s="44">
        <v>17.5</v>
      </c>
      <c r="J46" s="41">
        <f t="shared" si="17"/>
        <v>957.9</v>
      </c>
      <c r="K46" s="42" t="s">
        <v>91</v>
      </c>
      <c r="L46" s="44">
        <v>169.1</v>
      </c>
      <c r="M46" s="44">
        <v>126.8</v>
      </c>
      <c r="N46" s="41">
        <v>258.7</v>
      </c>
      <c r="O46" s="45" t="s">
        <v>95</v>
      </c>
      <c r="P46" s="45" t="s">
        <v>91</v>
      </c>
      <c r="Q46" s="45" t="s">
        <v>87</v>
      </c>
      <c r="R46" s="45" t="s">
        <v>88</v>
      </c>
      <c r="S46" s="46">
        <f t="shared" si="18"/>
        <v>139735.12831670002</v>
      </c>
      <c r="T46" s="46">
        <f t="shared" si="0"/>
        <v>135.03587970303442</v>
      </c>
      <c r="U46" s="47">
        <f t="shared" si="19"/>
        <v>81146.402225549245</v>
      </c>
      <c r="V46" s="47">
        <f t="shared" si="1"/>
        <v>58588.726091150776</v>
      </c>
      <c r="W46" s="47">
        <f t="shared" si="20"/>
        <v>113147.06517048985</v>
      </c>
      <c r="X46" s="47">
        <f t="shared" si="2"/>
        <v>26588.063146210174</v>
      </c>
      <c r="Y46" s="48">
        <f t="shared" si="21"/>
        <v>136152.25909670003</v>
      </c>
      <c r="Z46" s="47">
        <f t="shared" si="3"/>
        <v>3582.8692199999932</v>
      </c>
      <c r="AA46" s="48">
        <f t="shared" si="22"/>
        <v>137347.04280293916</v>
      </c>
      <c r="AB46" s="47">
        <f t="shared" si="4"/>
        <v>2388.0855137608596</v>
      </c>
      <c r="AC46" s="47">
        <f t="shared" si="23"/>
        <v>91147.743971121803</v>
      </c>
      <c r="AD46" s="47">
        <f t="shared" si="24"/>
        <v>48587.384345578219</v>
      </c>
      <c r="AE46" s="47">
        <f t="shared" si="25"/>
        <v>88.082473880094511</v>
      </c>
      <c r="AF46" s="49">
        <f t="shared" si="26"/>
        <v>0.65228940688802128</v>
      </c>
      <c r="AG46" s="47">
        <f>IF(ISBLANK($D46),"",S46*_xlfn.XLOOKUP(Q46,DATA!$B$24:$B$25,DATA!$C$24:$C$25,"error",0,1)/1000)</f>
        <v>55.653706905975291</v>
      </c>
      <c r="AH46" s="47">
        <f>IF(ISBLANK($D46),"",V46*_xlfn.XLOOKUP(Q46,DATA!$B$24:$B$25,DATA!$C$24:$C$25,"error",0,1)/1000)</f>
        <v>23.334717827583532</v>
      </c>
      <c r="AI46" s="47">
        <f>IF(ISBLANK($D46),"",X46*_xlfn.XLOOKUP(Q46,DATA!$B$24:$B$25,DATA!$C$24:$C$25,"error",0,1)/1000)</f>
        <v>10.58949378987259</v>
      </c>
      <c r="AJ46" s="47">
        <f>IF(ISBLANK($D46),"",Z46*_xlfn.XLOOKUP(Q46,DATA!$B$24:$B$25,DATA!$C$24:$C$25,"error",0,1)/1000)</f>
        <v>1.4269851529415973</v>
      </c>
      <c r="AK46" s="47">
        <f>IF(ISBLANK($D46),"",AB46*_xlfn.XLOOKUP(Q46,DATA!$B$24:$B$25,DATA!$C$24:$C$25,"error",0,1)/1000)</f>
        <v>0.95112669842067521</v>
      </c>
      <c r="AL46" s="47">
        <f t="shared" si="5"/>
        <v>36.302323468818393</v>
      </c>
      <c r="AM46" s="47">
        <f t="shared" si="6"/>
        <v>19.351383437156898</v>
      </c>
      <c r="AN46" s="47">
        <f t="shared" si="27"/>
        <v>1.8974655186989089</v>
      </c>
      <c r="AO46" s="47">
        <f t="shared" si="28"/>
        <v>0.79557723874911668</v>
      </c>
      <c r="AP46" s="47">
        <f t="shared" si="29"/>
        <v>0.36103973021430763</v>
      </c>
      <c r="AQ46" s="47">
        <f t="shared" si="30"/>
        <v>4.8651837836722091E-2</v>
      </c>
      <c r="AR46" s="47">
        <f t="shared" si="31"/>
        <v>3.2427850982436557E-2</v>
      </c>
      <c r="AS46" s="47">
        <f t="shared" si="32"/>
        <v>1.2376966577825828</v>
      </c>
      <c r="AT46" s="47">
        <f t="shared" si="33"/>
        <v>0.65976886091632614</v>
      </c>
      <c r="AU46" s="47">
        <f t="shared" si="34"/>
        <v>0.10319638847800182</v>
      </c>
      <c r="AV46" s="47">
        <f t="shared" si="35"/>
        <v>4.3268611200116172E-2</v>
      </c>
      <c r="AW46" s="47">
        <f t="shared" si="36"/>
        <v>1.9635664462949738E-2</v>
      </c>
      <c r="AX46" s="47">
        <f t="shared" si="37"/>
        <v>2.6460001028159961E-3</v>
      </c>
      <c r="AY46" s="47">
        <f t="shared" si="38"/>
        <v>1.763635267419735E-3</v>
      </c>
      <c r="AZ46" s="47">
        <f t="shared" si="39"/>
        <v>6.7313911033301629E-2</v>
      </c>
      <c r="BA46" s="47">
        <f t="shared" si="40"/>
        <v>3.5882477444700189E-2</v>
      </c>
      <c r="BB46" s="23">
        <f>IF(V46&gt;0,J46*DATA!$C$4,0)</f>
        <v>62263.5</v>
      </c>
      <c r="BC46" s="23">
        <f>IF(X46&gt;0,N46*_xlfn.XLOOKUP(Elektrenai!O46,DATA!$B$5:$B$6,DATA!$C$5:$C$6,"error",0,1),0)</f>
        <v>21989.5</v>
      </c>
      <c r="BD46" s="23">
        <f>IF(Z46&gt;0,(L46-M46)*DATA!$C$7,"0,00 ")</f>
        <v>6345</v>
      </c>
      <c r="BE46" s="23">
        <f>IF(G46="basement",D46*DATA!$C$8,IF(G46="ground",0,"error"))</f>
        <v>10348</v>
      </c>
      <c r="BF46" s="23">
        <f t="shared" si="41"/>
        <v>100946</v>
      </c>
      <c r="BG46" s="23">
        <v>1.48</v>
      </c>
      <c r="BH46" s="23">
        <v>1.5377587226493201</v>
      </c>
      <c r="BI46" s="23">
        <f t="shared" si="42"/>
        <v>0.85</v>
      </c>
      <c r="BJ46" s="23">
        <v>2.33</v>
      </c>
      <c r="BK46" s="23">
        <f t="shared" si="43"/>
        <v>0.21630769230769231</v>
      </c>
      <c r="BL46" s="23">
        <f t="shared" si="44"/>
        <v>0.20657105606258153</v>
      </c>
      <c r="BM46" s="5">
        <v>1.1000000000000001</v>
      </c>
      <c r="BN46" s="5">
        <f t="shared" si="45"/>
        <v>0.40124223602484466</v>
      </c>
      <c r="BO46" s="50"/>
      <c r="BP46" s="48">
        <f t="shared" si="7"/>
        <v>4527.25</v>
      </c>
      <c r="BQ46" s="51">
        <f t="shared" si="8"/>
        <v>5</v>
      </c>
      <c r="BR46" s="47">
        <f t="shared" si="46"/>
        <v>1448.72</v>
      </c>
      <c r="BS46" s="46">
        <f t="shared" si="9"/>
        <v>17.5</v>
      </c>
      <c r="BT46" s="46">
        <f t="shared" si="47"/>
        <v>3621.8</v>
      </c>
      <c r="BU46" s="46">
        <f t="shared" si="10"/>
        <v>121.25575175000002</v>
      </c>
      <c r="BV46" s="46">
        <f t="shared" si="11"/>
        <v>70.415135565384617</v>
      </c>
      <c r="BW46" s="46">
        <f t="shared" si="12"/>
        <v>98.183846902542385</v>
      </c>
      <c r="BX46" s="46">
        <f t="shared" si="13"/>
        <v>118.14670175000001</v>
      </c>
      <c r="BY46" s="46">
        <f t="shared" si="14"/>
        <v>119.18348039130436</v>
      </c>
      <c r="BZ46" s="46">
        <f t="shared" si="48"/>
        <v>139735.12831670002</v>
      </c>
      <c r="CA46" s="46">
        <f t="shared" si="48"/>
        <v>81146.402225549245</v>
      </c>
      <c r="CB46" s="46">
        <f t="shared" si="48"/>
        <v>113147.06517048985</v>
      </c>
      <c r="CC46" s="46">
        <f t="shared" si="48"/>
        <v>136152.25909670003</v>
      </c>
      <c r="CD46" s="46">
        <f t="shared" si="48"/>
        <v>137347.04280293916</v>
      </c>
    </row>
    <row r="47" spans="1:82" s="52" customFormat="1" ht="15" customHeight="1" x14ac:dyDescent="0.35">
      <c r="A47" s="39">
        <v>44</v>
      </c>
      <c r="B47" s="40" t="s">
        <v>82</v>
      </c>
      <c r="C47" s="40" t="s">
        <v>134</v>
      </c>
      <c r="D47" s="41">
        <v>182.9</v>
      </c>
      <c r="E47" s="41">
        <f t="shared" si="16"/>
        <v>731.60000000000014</v>
      </c>
      <c r="F47" s="41">
        <v>54.6</v>
      </c>
      <c r="G47" s="42" t="s">
        <v>84</v>
      </c>
      <c r="H47" s="43">
        <v>5</v>
      </c>
      <c r="I47" s="44">
        <v>17.5</v>
      </c>
      <c r="J47" s="41">
        <f t="shared" si="17"/>
        <v>802.6</v>
      </c>
      <c r="K47" s="42" t="s">
        <v>91</v>
      </c>
      <c r="L47" s="44">
        <v>152.9</v>
      </c>
      <c r="M47" s="44">
        <v>107.1</v>
      </c>
      <c r="N47" s="41">
        <v>182.9</v>
      </c>
      <c r="O47" s="45" t="s">
        <v>95</v>
      </c>
      <c r="P47" s="45" t="s">
        <v>91</v>
      </c>
      <c r="Q47" s="45" t="s">
        <v>87</v>
      </c>
      <c r="R47" s="45" t="s">
        <v>88</v>
      </c>
      <c r="S47" s="46">
        <f t="shared" si="18"/>
        <v>110894.42665210002</v>
      </c>
      <c r="T47" s="46">
        <f t="shared" si="0"/>
        <v>151.57794785688901</v>
      </c>
      <c r="U47" s="47">
        <f t="shared" si="19"/>
        <v>61804.426066696935</v>
      </c>
      <c r="V47" s="47">
        <f t="shared" si="1"/>
        <v>49090.00058540309</v>
      </c>
      <c r="W47" s="47">
        <f t="shared" si="20"/>
        <v>92096.758505823105</v>
      </c>
      <c r="X47" s="47">
        <f t="shared" si="2"/>
        <v>18797.668146276919</v>
      </c>
      <c r="Y47" s="48">
        <f t="shared" si="21"/>
        <v>107015.10253210002</v>
      </c>
      <c r="Z47" s="47">
        <f t="shared" si="3"/>
        <v>3879.3241200000048</v>
      </c>
      <c r="AA47" s="48">
        <f t="shared" si="22"/>
        <v>109206.0585018609</v>
      </c>
      <c r="AB47" s="47">
        <f t="shared" si="4"/>
        <v>1688.3681502391264</v>
      </c>
      <c r="AC47" s="47">
        <f t="shared" si="23"/>
        <v>73455.36100191914</v>
      </c>
      <c r="AD47" s="47">
        <f t="shared" si="24"/>
        <v>37439.065650180884</v>
      </c>
      <c r="AE47" s="47">
        <f t="shared" si="25"/>
        <v>100.40371924811252</v>
      </c>
      <c r="AF47" s="49">
        <f t="shared" si="26"/>
        <v>0.66239001561696709</v>
      </c>
      <c r="AG47" s="47">
        <f>IF(ISBLANK($D47),"",S47*_xlfn.XLOOKUP(Q47,DATA!$B$24:$B$25,DATA!$C$24:$C$25,"error",0,1)/1000)</f>
        <v>44.167032246998403</v>
      </c>
      <c r="AH47" s="47">
        <f>IF(ISBLANK($D47),"",V47*_xlfn.XLOOKUP(Q47,DATA!$B$24:$B$25,DATA!$C$24:$C$25,"error",0,1)/1000)</f>
        <v>19.551565433154344</v>
      </c>
      <c r="AI47" s="47">
        <f>IF(ISBLANK($D47),"",X47*_xlfn.XLOOKUP(Q47,DATA!$B$24:$B$25,DATA!$C$24:$C$25,"error",0,1)/1000)</f>
        <v>7.4867352692991718</v>
      </c>
      <c r="AJ47" s="47">
        <f>IF(ISBLANK($D47),"",Z47*_xlfn.XLOOKUP(Q47,DATA!$B$24:$B$25,DATA!$C$24:$C$25,"error",0,1)/1000)</f>
        <v>1.545057210513602</v>
      </c>
      <c r="AK47" s="47">
        <f>IF(ISBLANK($D47),"",AB47*_xlfn.XLOOKUP(Q47,DATA!$B$24:$B$25,DATA!$C$24:$C$25,"error",0,1)/1000)</f>
        <v>0.67244326687723932</v>
      </c>
      <c r="AL47" s="47">
        <f t="shared" si="5"/>
        <v>29.255801179844354</v>
      </c>
      <c r="AM47" s="47">
        <f t="shared" si="6"/>
        <v>14.911231067154048</v>
      </c>
      <c r="AN47" s="47">
        <f t="shared" si="27"/>
        <v>1.5058371743957355</v>
      </c>
      <c r="AO47" s="47">
        <f t="shared" si="28"/>
        <v>0.66659389479073083</v>
      </c>
      <c r="AP47" s="47">
        <f t="shared" si="29"/>
        <v>0.2552538332284377</v>
      </c>
      <c r="AQ47" s="47">
        <f t="shared" si="30"/>
        <v>5.2677403615174437E-2</v>
      </c>
      <c r="AR47" s="47">
        <f t="shared" si="31"/>
        <v>2.2926377830257662E-2</v>
      </c>
      <c r="AS47" s="47">
        <f t="shared" si="32"/>
        <v>0.99745150946460071</v>
      </c>
      <c r="AT47" s="47">
        <f t="shared" si="33"/>
        <v>0.5083856649311348</v>
      </c>
      <c r="AU47" s="47">
        <f t="shared" si="34"/>
        <v>8.1897118288670925E-2</v>
      </c>
      <c r="AV47" s="47">
        <f t="shared" si="35"/>
        <v>3.6253666718042844E-2</v>
      </c>
      <c r="AW47" s="47">
        <f t="shared" si="36"/>
        <v>1.3882346464141887E-2</v>
      </c>
      <c r="AX47" s="47">
        <f t="shared" si="37"/>
        <v>2.8649362815360048E-3</v>
      </c>
      <c r="AY47" s="47">
        <f t="shared" si="38"/>
        <v>1.2468839984965986E-3</v>
      </c>
      <c r="AZ47" s="47">
        <f t="shared" si="39"/>
        <v>5.4247833462217336E-2</v>
      </c>
      <c r="BA47" s="47">
        <f t="shared" si="40"/>
        <v>2.7649284826453589E-2</v>
      </c>
      <c r="BB47" s="23">
        <f>IF(V47&gt;0,J47*DATA!$C$4,0)</f>
        <v>52169</v>
      </c>
      <c r="BC47" s="23">
        <f>IF(X47&gt;0,N47*_xlfn.XLOOKUP(Elektrenai!O47,DATA!$B$5:$B$6,DATA!$C$5:$C$6,"error",0,1),0)</f>
        <v>15546.5</v>
      </c>
      <c r="BD47" s="23">
        <f>IF(Z47&gt;0,(L47-M47)*DATA!$C$7,"0,00 ")</f>
        <v>6870.0000000000018</v>
      </c>
      <c r="BE47" s="23">
        <f>IF(G47="basement",D47*DATA!$C$8,IF(G47="ground",0,"error"))</f>
        <v>7316</v>
      </c>
      <c r="BF47" s="23">
        <f t="shared" si="41"/>
        <v>81901.5</v>
      </c>
      <c r="BG47" s="23">
        <v>1.48</v>
      </c>
      <c r="BH47" s="23">
        <v>1.624198822759974</v>
      </c>
      <c r="BI47" s="23">
        <f t="shared" si="42"/>
        <v>0.85</v>
      </c>
      <c r="BJ47" s="23">
        <v>2.33</v>
      </c>
      <c r="BK47" s="23">
        <f t="shared" si="43"/>
        <v>0.21630769230769231</v>
      </c>
      <c r="BL47" s="23">
        <f t="shared" si="44"/>
        <v>0.20657105606258153</v>
      </c>
      <c r="BM47" s="5">
        <v>1.1000000000000001</v>
      </c>
      <c r="BN47" s="5">
        <f t="shared" si="45"/>
        <v>0.40124223602484466</v>
      </c>
      <c r="BO47" s="50"/>
      <c r="BP47" s="48">
        <f t="shared" si="7"/>
        <v>3200.75</v>
      </c>
      <c r="BQ47" s="51">
        <f t="shared" si="8"/>
        <v>5</v>
      </c>
      <c r="BR47" s="47">
        <f t="shared" si="46"/>
        <v>1024.24</v>
      </c>
      <c r="BS47" s="46">
        <f t="shared" si="9"/>
        <v>17.5</v>
      </c>
      <c r="BT47" s="46">
        <f t="shared" si="47"/>
        <v>2560.6000000000004</v>
      </c>
      <c r="BU47" s="46">
        <f t="shared" si="10"/>
        <v>96.229110250000019</v>
      </c>
      <c r="BV47" s="46">
        <f t="shared" si="11"/>
        <v>53.631053511538468</v>
      </c>
      <c r="BW47" s="46">
        <f t="shared" si="12"/>
        <v>79.917353788461554</v>
      </c>
      <c r="BX47" s="46">
        <f t="shared" si="13"/>
        <v>92.86281025000001</v>
      </c>
      <c r="BY47" s="46">
        <f t="shared" si="14"/>
        <v>94.764021608695671</v>
      </c>
      <c r="BZ47" s="46">
        <f t="shared" si="48"/>
        <v>110894.42665210002</v>
      </c>
      <c r="CA47" s="46">
        <f t="shared" si="48"/>
        <v>61804.426066696935</v>
      </c>
      <c r="CB47" s="46">
        <f t="shared" si="48"/>
        <v>92096.758505823105</v>
      </c>
      <c r="CC47" s="46">
        <f t="shared" si="48"/>
        <v>107015.10253210002</v>
      </c>
      <c r="CD47" s="46">
        <f t="shared" si="48"/>
        <v>109206.0585018609</v>
      </c>
    </row>
    <row r="48" spans="1:82" s="52" customFormat="1" ht="15" customHeight="1" x14ac:dyDescent="0.35">
      <c r="A48" s="39">
        <v>45</v>
      </c>
      <c r="B48" s="40" t="s">
        <v>82</v>
      </c>
      <c r="C48" s="40" t="s">
        <v>135</v>
      </c>
      <c r="D48" s="41">
        <v>441.8</v>
      </c>
      <c r="E48" s="41">
        <f t="shared" si="16"/>
        <v>1767.2000000000003</v>
      </c>
      <c r="F48" s="41">
        <v>84.6</v>
      </c>
      <c r="G48" s="42" t="s">
        <v>84</v>
      </c>
      <c r="H48" s="43">
        <v>5</v>
      </c>
      <c r="I48" s="44">
        <v>17.5</v>
      </c>
      <c r="J48" s="41">
        <f t="shared" si="17"/>
        <v>1228.8</v>
      </c>
      <c r="K48" s="42" t="s">
        <v>91</v>
      </c>
      <c r="L48" s="44">
        <v>251.7</v>
      </c>
      <c r="M48" s="44">
        <v>201.4</v>
      </c>
      <c r="N48" s="41">
        <v>441.8</v>
      </c>
      <c r="O48" s="45" t="s">
        <v>95</v>
      </c>
      <c r="P48" s="45" t="s">
        <v>91</v>
      </c>
      <c r="Q48" s="45" t="s">
        <v>87</v>
      </c>
      <c r="R48" s="45" t="s">
        <v>88</v>
      </c>
      <c r="S48" s="46">
        <f t="shared" si="18"/>
        <v>205642.89496660003</v>
      </c>
      <c r="T48" s="46">
        <f t="shared" si="0"/>
        <v>116.36650914814395</v>
      </c>
      <c r="U48" s="47">
        <f t="shared" si="19"/>
        <v>130484.91749420617</v>
      </c>
      <c r="V48" s="47">
        <f t="shared" si="1"/>
        <v>75157.977472393861</v>
      </c>
      <c r="W48" s="47">
        <f t="shared" si="20"/>
        <v>160236.60854218702</v>
      </c>
      <c r="X48" s="47">
        <f t="shared" si="2"/>
        <v>45406.286424413003</v>
      </c>
      <c r="Y48" s="48">
        <f t="shared" si="21"/>
        <v>201382.41454660002</v>
      </c>
      <c r="Z48" s="47">
        <f t="shared" si="3"/>
        <v>4260.4804200000071</v>
      </c>
      <c r="AA48" s="48">
        <f t="shared" si="22"/>
        <v>201564.59508264353</v>
      </c>
      <c r="AB48" s="47">
        <f t="shared" si="4"/>
        <v>4078.2998839564971</v>
      </c>
      <c r="AC48" s="47">
        <f t="shared" si="23"/>
        <v>128903.04420076337</v>
      </c>
      <c r="AD48" s="47">
        <f t="shared" si="24"/>
        <v>76739.850765836658</v>
      </c>
      <c r="AE48" s="47">
        <f t="shared" si="25"/>
        <v>72.941967066977895</v>
      </c>
      <c r="AF48" s="49">
        <f t="shared" si="26"/>
        <v>0.62682955431890541</v>
      </c>
      <c r="AG48" s="47">
        <f>IF(ISBLANK($D48),"",S48*_xlfn.XLOOKUP(Q48,DATA!$B$24:$B$25,DATA!$C$24:$C$25,"error",0,1)/1000)</f>
        <v>81.903452207297462</v>
      </c>
      <c r="AH48" s="47">
        <f>IF(ISBLANK($D48),"",V48*_xlfn.XLOOKUP(Q48,DATA!$B$24:$B$25,DATA!$C$24:$C$25,"error",0,1)/1000)</f>
        <v>29.933919267705026</v>
      </c>
      <c r="AI48" s="47">
        <f>IF(ISBLANK($D48),"",X48*_xlfn.XLOOKUP(Q48,DATA!$B$24:$B$25,DATA!$C$24:$C$25,"error",0,1)/1000)</f>
        <v>18.084415757115213</v>
      </c>
      <c r="AJ48" s="47">
        <f>IF(ISBLANK($D48),"",Z48*_xlfn.XLOOKUP(Q48,DATA!$B$24:$B$25,DATA!$C$24:$C$25,"error",0,1)/1000)</f>
        <v>1.6968641416776029</v>
      </c>
      <c r="AK48" s="47">
        <f>IF(ISBLANK($D48),"",AB48*_xlfn.XLOOKUP(Q48,DATA!$B$24:$B$25,DATA!$C$24:$C$25,"error",0,1)/1000)</f>
        <v>1.6243052777821938</v>
      </c>
      <c r="AL48" s="47">
        <f t="shared" si="5"/>
        <v>51.339504444280031</v>
      </c>
      <c r="AM48" s="47">
        <f t="shared" si="6"/>
        <v>30.563947763017431</v>
      </c>
      <c r="AN48" s="47">
        <f t="shared" si="27"/>
        <v>2.7924281250179472</v>
      </c>
      <c r="AO48" s="47">
        <f t="shared" si="28"/>
        <v>1.0205713654608148</v>
      </c>
      <c r="AP48" s="47">
        <f t="shared" si="29"/>
        <v>0.61657268190444892</v>
      </c>
      <c r="AQ48" s="47">
        <f t="shared" si="30"/>
        <v>5.7853131044612996E-2</v>
      </c>
      <c r="AR48" s="47">
        <f t="shared" si="31"/>
        <v>5.5379298662699826E-2</v>
      </c>
      <c r="AS48" s="47">
        <f t="shared" si="32"/>
        <v>1.7503764770725765</v>
      </c>
      <c r="AT48" s="47">
        <f t="shared" si="33"/>
        <v>1.0420516479453708</v>
      </c>
      <c r="AU48" s="47">
        <f t="shared" si="34"/>
        <v>0.15187021568847656</v>
      </c>
      <c r="AV48" s="47">
        <f t="shared" si="35"/>
        <v>5.5505240048755351E-2</v>
      </c>
      <c r="AW48" s="47">
        <f t="shared" si="36"/>
        <v>3.3533191185663655E-2</v>
      </c>
      <c r="AX48" s="47">
        <f t="shared" si="37"/>
        <v>3.1464256541760063E-3</v>
      </c>
      <c r="AY48" s="47">
        <f t="shared" si="38"/>
        <v>3.0118827257287883E-3</v>
      </c>
      <c r="AZ48" s="47">
        <f t="shared" si="39"/>
        <v>9.5196739614323803E-2</v>
      </c>
      <c r="BA48" s="47">
        <f t="shared" si="40"/>
        <v>5.6673476074152754E-2</v>
      </c>
      <c r="BB48" s="23">
        <f>IF(V48&gt;0,J48*DATA!$C$4,0)</f>
        <v>79872</v>
      </c>
      <c r="BC48" s="23">
        <f>IF(X48&gt;0,N48*_xlfn.XLOOKUP(Elektrenai!O48,DATA!$B$5:$B$6,DATA!$C$5:$C$6,"error",0,1),0)</f>
        <v>37553</v>
      </c>
      <c r="BD48" s="23">
        <f>IF(Z48&gt;0,(L48-M48)*DATA!$C$7,"0,00 ")</f>
        <v>7544.9999999999973</v>
      </c>
      <c r="BE48" s="23">
        <f>IF(G48="basement",D48*DATA!$C$8,IF(G48="ground",0,"error"))</f>
        <v>17672</v>
      </c>
      <c r="BF48" s="23">
        <f t="shared" si="41"/>
        <v>142642</v>
      </c>
      <c r="BG48" s="23">
        <v>1.48</v>
      </c>
      <c r="BH48" s="23">
        <v>1.4497218911402463</v>
      </c>
      <c r="BI48" s="23">
        <f t="shared" si="42"/>
        <v>0.85</v>
      </c>
      <c r="BJ48" s="23">
        <v>2.33</v>
      </c>
      <c r="BK48" s="23">
        <f t="shared" si="43"/>
        <v>0.21630769230769231</v>
      </c>
      <c r="BL48" s="23">
        <f t="shared" si="44"/>
        <v>0.20657105606258153</v>
      </c>
      <c r="BM48" s="5">
        <v>1.1000000000000001</v>
      </c>
      <c r="BN48" s="5">
        <f t="shared" si="45"/>
        <v>0.40124223602484466</v>
      </c>
      <c r="BO48" s="50"/>
      <c r="BP48" s="48">
        <f t="shared" si="7"/>
        <v>7731.5</v>
      </c>
      <c r="BQ48" s="51">
        <f t="shared" si="8"/>
        <v>5</v>
      </c>
      <c r="BR48" s="47">
        <f t="shared" si="46"/>
        <v>2474.08</v>
      </c>
      <c r="BS48" s="46">
        <f t="shared" si="9"/>
        <v>17.5</v>
      </c>
      <c r="BT48" s="46">
        <f t="shared" si="47"/>
        <v>6185.2000000000007</v>
      </c>
      <c r="BU48" s="46">
        <f t="shared" si="10"/>
        <v>178.4474965</v>
      </c>
      <c r="BV48" s="46">
        <f t="shared" si="11"/>
        <v>113.22884197692308</v>
      </c>
      <c r="BW48" s="46">
        <f t="shared" si="12"/>
        <v>139.04599838787487</v>
      </c>
      <c r="BX48" s="46">
        <f t="shared" si="13"/>
        <v>174.75044650000001</v>
      </c>
      <c r="BY48" s="46">
        <f t="shared" si="14"/>
        <v>174.90853443478264</v>
      </c>
      <c r="BZ48" s="46">
        <f t="shared" si="48"/>
        <v>205642.89496660003</v>
      </c>
      <c r="CA48" s="46">
        <f t="shared" si="48"/>
        <v>130484.91749420617</v>
      </c>
      <c r="CB48" s="46">
        <f t="shared" si="48"/>
        <v>160236.60854218702</v>
      </c>
      <c r="CC48" s="46">
        <f t="shared" si="48"/>
        <v>201382.41454660002</v>
      </c>
      <c r="CD48" s="46">
        <f t="shared" si="48"/>
        <v>201564.59508264353</v>
      </c>
    </row>
    <row r="49" spans="1:82" s="52" customFormat="1" ht="15" customHeight="1" x14ac:dyDescent="0.35">
      <c r="A49" s="39">
        <v>46</v>
      </c>
      <c r="B49" s="40" t="s">
        <v>82</v>
      </c>
      <c r="C49" s="40" t="s">
        <v>136</v>
      </c>
      <c r="D49" s="41">
        <v>450.3</v>
      </c>
      <c r="E49" s="41">
        <f t="shared" si="16"/>
        <v>1801.2</v>
      </c>
      <c r="F49" s="41">
        <v>88.6</v>
      </c>
      <c r="G49" s="42" t="s">
        <v>84</v>
      </c>
      <c r="H49" s="43">
        <v>5</v>
      </c>
      <c r="I49" s="44">
        <v>17.5</v>
      </c>
      <c r="J49" s="41">
        <f t="shared" si="17"/>
        <v>1287</v>
      </c>
      <c r="K49" s="42" t="s">
        <v>91</v>
      </c>
      <c r="L49" s="44">
        <v>263.5</v>
      </c>
      <c r="M49" s="44">
        <v>171.2</v>
      </c>
      <c r="N49" s="41">
        <v>450.3</v>
      </c>
      <c r="O49" s="45" t="s">
        <v>95</v>
      </c>
      <c r="P49" s="45" t="s">
        <v>91</v>
      </c>
      <c r="Q49" s="45" t="s">
        <v>87</v>
      </c>
      <c r="R49" s="45" t="s">
        <v>88</v>
      </c>
      <c r="S49" s="46">
        <f t="shared" si="18"/>
        <v>215920.80282990006</v>
      </c>
      <c r="T49" s="46">
        <f t="shared" si="0"/>
        <v>119.87608418271155</v>
      </c>
      <c r="U49" s="47">
        <f t="shared" si="19"/>
        <v>137203.09693230002</v>
      </c>
      <c r="V49" s="47">
        <f t="shared" si="1"/>
        <v>78717.705897600041</v>
      </c>
      <c r="W49" s="47">
        <f t="shared" si="20"/>
        <v>169640.92329863436</v>
      </c>
      <c r="X49" s="47">
        <f t="shared" si="2"/>
        <v>46279.879531265702</v>
      </c>
      <c r="Y49" s="48">
        <f t="shared" si="21"/>
        <v>208102.86360990006</v>
      </c>
      <c r="Z49" s="47">
        <f t="shared" si="3"/>
        <v>7817.9392200000002</v>
      </c>
      <c r="AA49" s="48">
        <f t="shared" si="22"/>
        <v>211764.03859779134</v>
      </c>
      <c r="AB49" s="47">
        <f t="shared" si="4"/>
        <v>4156.7642321087187</v>
      </c>
      <c r="AC49" s="47">
        <f t="shared" si="23"/>
        <v>136972.28888097446</v>
      </c>
      <c r="AD49" s="47">
        <f t="shared" si="24"/>
        <v>78948.513948925596</v>
      </c>
      <c r="AE49" s="47">
        <f t="shared" si="25"/>
        <v>76.045019365408876</v>
      </c>
      <c r="AF49" s="49">
        <f t="shared" si="26"/>
        <v>0.63436355870202865</v>
      </c>
      <c r="AG49" s="47">
        <f>IF(ISBLANK($D49),"",S49*_xlfn.XLOOKUP(Q49,DATA!$B$24:$B$25,DATA!$C$24:$C$25,"error",0,1)/1000)</f>
        <v>85.996937351092598</v>
      </c>
      <c r="AH49" s="47">
        <f>IF(ISBLANK($D49),"",V49*_xlfn.XLOOKUP(Q49,DATA!$B$24:$B$25,DATA!$C$24:$C$25,"error",0,1)/1000)</f>
        <v>31.351687904896146</v>
      </c>
      <c r="AI49" s="47">
        <f>IF(ISBLANK($D49),"",X49*_xlfn.XLOOKUP(Q49,DATA!$B$24:$B$25,DATA!$C$24:$C$25,"error",0,1)/1000)</f>
        <v>18.432350419712503</v>
      </c>
      <c r="AJ49" s="47">
        <f>IF(ISBLANK($D49),"",Z49*_xlfn.XLOOKUP(Q49,DATA!$B$24:$B$25,DATA!$C$24:$C$25,"error",0,1)/1000)</f>
        <v>3.1137288325416002</v>
      </c>
      <c r="AK49" s="47">
        <f>IF(ISBLANK($D49),"",AB49*_xlfn.XLOOKUP(Q49,DATA!$B$24:$B$25,DATA!$C$24:$C$25,"error",0,1)/1000)</f>
        <v>1.6555560583642606</v>
      </c>
      <c r="AL49" s="47">
        <f t="shared" si="5"/>
        <v>54.553323215514503</v>
      </c>
      <c r="AM49" s="47">
        <f t="shared" si="6"/>
        <v>31.443614135578095</v>
      </c>
      <c r="AN49" s="47">
        <f t="shared" si="27"/>
        <v>2.9319919985399747</v>
      </c>
      <c r="AO49" s="47">
        <f t="shared" si="28"/>
        <v>1.0689089740788325</v>
      </c>
      <c r="AP49" s="47">
        <f t="shared" si="29"/>
        <v>0.6284352165268754</v>
      </c>
      <c r="AQ49" s="47">
        <f t="shared" si="30"/>
        <v>0.10615992038603918</v>
      </c>
      <c r="AR49" s="47">
        <f t="shared" si="31"/>
        <v>5.6444767287944821E-2</v>
      </c>
      <c r="AS49" s="47">
        <f t="shared" si="32"/>
        <v>1.8599488782796916</v>
      </c>
      <c r="AT49" s="47">
        <f t="shared" si="33"/>
        <v>1.0720431202602831</v>
      </c>
      <c r="AU49" s="47">
        <f t="shared" si="34"/>
        <v>0.15946059747277883</v>
      </c>
      <c r="AV49" s="47">
        <f t="shared" si="35"/>
        <v>5.8134150344033332E-2</v>
      </c>
      <c r="AW49" s="47">
        <f t="shared" si="36"/>
        <v>3.4178352174975897E-2</v>
      </c>
      <c r="AX49" s="47">
        <f t="shared" si="37"/>
        <v>5.7736597988160025E-3</v>
      </c>
      <c r="AY49" s="47">
        <f t="shared" si="38"/>
        <v>3.0698297677584628E-3</v>
      </c>
      <c r="AZ49" s="47">
        <f t="shared" si="39"/>
        <v>0.10115599208558369</v>
      </c>
      <c r="BA49" s="47">
        <f t="shared" si="40"/>
        <v>5.8304605387195133E-2</v>
      </c>
      <c r="BB49" s="23">
        <f>IF(V49&gt;0,J49*DATA!$C$4,0)</f>
        <v>83655</v>
      </c>
      <c r="BC49" s="23">
        <f>IF(X49&gt;0,N49*_xlfn.XLOOKUP(Elektrenai!O49,DATA!$B$5:$B$6,DATA!$C$5:$C$6,"error",0,1),0)</f>
        <v>38275.5</v>
      </c>
      <c r="BD49" s="23">
        <f>IF(Z49&gt;0,(L49-M49)*DATA!$C$7,"0,00 ")</f>
        <v>13845.000000000002</v>
      </c>
      <c r="BE49" s="23">
        <f>IF(G49="basement",D49*DATA!$C$8,IF(G49="ground",0,"error"))</f>
        <v>18012</v>
      </c>
      <c r="BF49" s="23">
        <f t="shared" si="41"/>
        <v>153787.5</v>
      </c>
      <c r="BG49" s="23">
        <v>1.48</v>
      </c>
      <c r="BH49" s="23">
        <v>1.7129981024667933</v>
      </c>
      <c r="BI49" s="23">
        <f t="shared" si="42"/>
        <v>0.85</v>
      </c>
      <c r="BJ49" s="23">
        <v>2.33</v>
      </c>
      <c r="BK49" s="23">
        <f t="shared" si="43"/>
        <v>0.21630769230769231</v>
      </c>
      <c r="BL49" s="23">
        <f t="shared" si="44"/>
        <v>0.20657105606258153</v>
      </c>
      <c r="BM49" s="5">
        <v>1.1000000000000001</v>
      </c>
      <c r="BN49" s="5">
        <f t="shared" si="45"/>
        <v>0.40124223602484466</v>
      </c>
      <c r="BO49" s="50"/>
      <c r="BP49" s="48">
        <f t="shared" si="7"/>
        <v>7880.25</v>
      </c>
      <c r="BQ49" s="51">
        <f t="shared" si="8"/>
        <v>5</v>
      </c>
      <c r="BR49" s="47">
        <f t="shared" si="46"/>
        <v>2521.6799999999998</v>
      </c>
      <c r="BS49" s="46">
        <f t="shared" si="9"/>
        <v>17.5</v>
      </c>
      <c r="BT49" s="46">
        <f t="shared" si="47"/>
        <v>6304.2000000000007</v>
      </c>
      <c r="BU49" s="46">
        <f t="shared" si="10"/>
        <v>187.36619475000003</v>
      </c>
      <c r="BV49" s="46">
        <f t="shared" si="11"/>
        <v>119.05857075000002</v>
      </c>
      <c r="BW49" s="46">
        <f t="shared" si="12"/>
        <v>147.20663250488923</v>
      </c>
      <c r="BX49" s="46">
        <f t="shared" si="13"/>
        <v>180.58214475000003</v>
      </c>
      <c r="BY49" s="46">
        <f t="shared" si="14"/>
        <v>183.75914491304349</v>
      </c>
      <c r="BZ49" s="46">
        <f t="shared" si="48"/>
        <v>215920.80282990006</v>
      </c>
      <c r="CA49" s="46">
        <f t="shared" si="48"/>
        <v>137203.09693230002</v>
      </c>
      <c r="CB49" s="46">
        <f t="shared" si="48"/>
        <v>169640.92329863436</v>
      </c>
      <c r="CC49" s="46">
        <f t="shared" si="48"/>
        <v>208102.86360990006</v>
      </c>
      <c r="CD49" s="46">
        <f t="shared" si="48"/>
        <v>211764.03859779134</v>
      </c>
    </row>
    <row r="50" spans="1:82" s="52" customFormat="1" ht="15" customHeight="1" x14ac:dyDescent="0.35">
      <c r="A50" s="39">
        <v>47</v>
      </c>
      <c r="B50" s="40" t="s">
        <v>82</v>
      </c>
      <c r="C50" s="40" t="s">
        <v>137</v>
      </c>
      <c r="D50" s="41">
        <v>550.6</v>
      </c>
      <c r="E50" s="41">
        <f t="shared" si="16"/>
        <v>3964.32</v>
      </c>
      <c r="F50" s="41">
        <v>104</v>
      </c>
      <c r="G50" s="42" t="s">
        <v>84</v>
      </c>
      <c r="H50" s="43">
        <v>9</v>
      </c>
      <c r="I50" s="44">
        <v>29.2</v>
      </c>
      <c r="J50" s="41">
        <f t="shared" si="17"/>
        <v>2490.1999999999998</v>
      </c>
      <c r="K50" s="42" t="s">
        <v>85</v>
      </c>
      <c r="L50" s="44">
        <v>546.6</v>
      </c>
      <c r="M50" s="44">
        <v>546.6</v>
      </c>
      <c r="N50" s="41">
        <v>550.6</v>
      </c>
      <c r="O50" s="45" t="s">
        <v>95</v>
      </c>
      <c r="P50" s="45" t="s">
        <v>85</v>
      </c>
      <c r="Q50" s="45" t="s">
        <v>87</v>
      </c>
      <c r="R50" s="45" t="s">
        <v>88</v>
      </c>
      <c r="S50" s="46">
        <f t="shared" si="18"/>
        <v>162648.91284068004</v>
      </c>
      <c r="T50" s="46">
        <f t="shared" si="0"/>
        <v>41.028199751957473</v>
      </c>
      <c r="U50" s="47">
        <f t="shared" si="19"/>
        <v>162648.91284068004</v>
      </c>
      <c r="V50" s="47">
        <f t="shared" si="1"/>
        <v>0</v>
      </c>
      <c r="W50" s="47">
        <f t="shared" si="20"/>
        <v>159957.51874334872</v>
      </c>
      <c r="X50" s="47">
        <f t="shared" si="2"/>
        <v>2691.3940973313292</v>
      </c>
      <c r="Y50" s="48">
        <f t="shared" si="21"/>
        <v>162648.91284068004</v>
      </c>
      <c r="Z50" s="47">
        <f t="shared" si="3"/>
        <v>0</v>
      </c>
      <c r="AA50" s="48">
        <f t="shared" si="22"/>
        <v>157566.26930037566</v>
      </c>
      <c r="AB50" s="47">
        <f t="shared" si="4"/>
        <v>5082.643540304387</v>
      </c>
      <c r="AC50" s="47">
        <f t="shared" si="23"/>
        <v>7774.0376376357162</v>
      </c>
      <c r="AD50" s="47">
        <f t="shared" si="24"/>
        <v>154874.87520304433</v>
      </c>
      <c r="AE50" s="47">
        <f t="shared" si="25"/>
        <v>1.9610015431740415</v>
      </c>
      <c r="AF50" s="49">
        <f t="shared" si="26"/>
        <v>4.7796431601425104E-2</v>
      </c>
      <c r="AG50" s="47">
        <f>IF(ISBLANK($D50),"",S50*_xlfn.XLOOKUP(Q50,DATA!$B$24:$B$25,DATA!$C$24:$C$25,"error",0,1)/1000)</f>
        <v>64.779809006186056</v>
      </c>
      <c r="AH50" s="47">
        <f>IF(ISBLANK($D50),"",V50*_xlfn.XLOOKUP(Q50,DATA!$B$24:$B$25,DATA!$C$24:$C$25,"error",0,1)/1000)</f>
        <v>0</v>
      </c>
      <c r="AI50" s="47">
        <f>IF(ISBLANK($D50),"",X50*_xlfn.XLOOKUP(Q50,DATA!$B$24:$B$25,DATA!$C$24:$C$25,"error",0,1)/1000)</f>
        <v>1.071928441085122</v>
      </c>
      <c r="AJ50" s="47">
        <f>IF(ISBLANK($D50),"",Z50*_xlfn.XLOOKUP(Q50,DATA!$B$24:$B$25,DATA!$C$24:$C$25,"error",0,1)/1000)</f>
        <v>0</v>
      </c>
      <c r="AK50" s="47">
        <f>IF(ISBLANK($D50),"",AB50*_xlfn.XLOOKUP(Q50,DATA!$B$24:$B$25,DATA!$C$24:$C$25,"error",0,1)/1000)</f>
        <v>2.0243152692324311</v>
      </c>
      <c r="AL50" s="47">
        <f t="shared" si="5"/>
        <v>3.0962437103175531</v>
      </c>
      <c r="AM50" s="47">
        <f t="shared" si="6"/>
        <v>61.683565295868505</v>
      </c>
      <c r="AN50" s="47">
        <f t="shared" si="27"/>
        <v>2.2086121613570717</v>
      </c>
      <c r="AO50" s="47">
        <f t="shared" si="28"/>
        <v>0</v>
      </c>
      <c r="AP50" s="47">
        <f t="shared" si="29"/>
        <v>3.6546483038550619E-2</v>
      </c>
      <c r="AQ50" s="47">
        <f t="shared" si="30"/>
        <v>0</v>
      </c>
      <c r="AR50" s="47">
        <f t="shared" si="31"/>
        <v>6.9017297065828306E-2</v>
      </c>
      <c r="AS50" s="47">
        <f t="shared" si="32"/>
        <v>0.10556378010437892</v>
      </c>
      <c r="AT50" s="47">
        <f t="shared" si="33"/>
        <v>2.1030483812526928</v>
      </c>
      <c r="AU50" s="47">
        <f t="shared" si="34"/>
        <v>0.12011854568873999</v>
      </c>
      <c r="AV50" s="47">
        <f t="shared" si="35"/>
        <v>0</v>
      </c>
      <c r="AW50" s="47">
        <f t="shared" si="36"/>
        <v>1.987632989366292E-3</v>
      </c>
      <c r="AX50" s="47">
        <f t="shared" si="37"/>
        <v>0</v>
      </c>
      <c r="AY50" s="47">
        <f t="shared" si="38"/>
        <v>3.7536048637082241E-3</v>
      </c>
      <c r="AZ50" s="47">
        <f t="shared" si="39"/>
        <v>5.741237853074517E-3</v>
      </c>
      <c r="BA50" s="47">
        <f t="shared" si="40"/>
        <v>0.11437730783566546</v>
      </c>
      <c r="BB50" s="23">
        <f>IF(V50&gt;0,J50*DATA!$C$4,0)</f>
        <v>0</v>
      </c>
      <c r="BC50" s="23">
        <f>IF(X50&gt;0,N50*_xlfn.XLOOKUP(Elektrenai!O50,DATA!$B$5:$B$6,DATA!$C$5:$C$6,"error",0,1),0)</f>
        <v>46801</v>
      </c>
      <c r="BD50" s="23" t="str">
        <f>IF(Z50&gt;0,(L50-M50)*DATA!$C$7,"0,00 ")</f>
        <v xml:space="preserve">0,00 </v>
      </c>
      <c r="BE50" s="23">
        <f>IF(G50="basement",D50*DATA!$C$8,IF(G50="ground",0,"error"))</f>
        <v>22024</v>
      </c>
      <c r="BF50" s="23">
        <f t="shared" si="41"/>
        <v>68825</v>
      </c>
      <c r="BG50" s="23">
        <v>0.25</v>
      </c>
      <c r="BH50" s="23">
        <v>1.1000000000000001</v>
      </c>
      <c r="BI50" s="23">
        <f t="shared" si="42"/>
        <v>0.85</v>
      </c>
      <c r="BJ50" s="23">
        <v>0.21</v>
      </c>
      <c r="BK50" s="23">
        <f t="shared" si="43"/>
        <v>0.25</v>
      </c>
      <c r="BL50" s="23">
        <f t="shared" si="44"/>
        <v>0.10900763358778627</v>
      </c>
      <c r="BM50" s="5">
        <v>1.1000000000000001</v>
      </c>
      <c r="BN50" s="5">
        <f t="shared" si="45"/>
        <v>0.40124223602484466</v>
      </c>
      <c r="BO50" s="50"/>
      <c r="BP50" s="48">
        <f t="shared" si="7"/>
        <v>16077.52</v>
      </c>
      <c r="BQ50" s="51">
        <f t="shared" si="8"/>
        <v>9</v>
      </c>
      <c r="BR50" s="47">
        <f t="shared" si="46"/>
        <v>5144.8064000000004</v>
      </c>
      <c r="BS50" s="46">
        <f t="shared" si="9"/>
        <v>29.2</v>
      </c>
      <c r="BT50" s="46">
        <f t="shared" si="47"/>
        <v>12862.016000000001</v>
      </c>
      <c r="BU50" s="46">
        <f t="shared" si="10"/>
        <v>141.13928570000002</v>
      </c>
      <c r="BV50" s="46">
        <f t="shared" si="11"/>
        <v>141.13928570000002</v>
      </c>
      <c r="BW50" s="46">
        <f t="shared" si="12"/>
        <v>138.80381702824428</v>
      </c>
      <c r="BX50" s="46">
        <f t="shared" si="13"/>
        <v>141.13928570000002</v>
      </c>
      <c r="BY50" s="46">
        <f t="shared" si="14"/>
        <v>136.72880015652174</v>
      </c>
      <c r="BZ50" s="46">
        <f t="shared" si="48"/>
        <v>162648.91284068004</v>
      </c>
      <c r="CA50" s="46">
        <f t="shared" si="48"/>
        <v>162648.91284068004</v>
      </c>
      <c r="CB50" s="46">
        <f t="shared" si="48"/>
        <v>159957.51874334872</v>
      </c>
      <c r="CC50" s="46">
        <f t="shared" si="48"/>
        <v>162648.91284068004</v>
      </c>
      <c r="CD50" s="46">
        <f t="shared" si="48"/>
        <v>157566.26930037566</v>
      </c>
    </row>
    <row r="51" spans="1:82" s="52" customFormat="1" ht="15" customHeight="1" x14ac:dyDescent="0.35">
      <c r="A51" s="39">
        <v>48</v>
      </c>
      <c r="B51" s="40" t="s">
        <v>82</v>
      </c>
      <c r="C51" s="40" t="s">
        <v>138</v>
      </c>
      <c r="D51" s="41">
        <v>813.6</v>
      </c>
      <c r="E51" s="41">
        <f t="shared" si="16"/>
        <v>2603.5200000000004</v>
      </c>
      <c r="F51" s="41">
        <v>143</v>
      </c>
      <c r="G51" s="42" t="s">
        <v>84</v>
      </c>
      <c r="H51" s="43">
        <v>4</v>
      </c>
      <c r="I51" s="44">
        <v>14.5</v>
      </c>
      <c r="J51" s="41">
        <f t="shared" si="17"/>
        <v>1700.1</v>
      </c>
      <c r="K51" s="42" t="s">
        <v>91</v>
      </c>
      <c r="L51" s="44">
        <v>373.4</v>
      </c>
      <c r="M51" s="44">
        <v>365.2</v>
      </c>
      <c r="N51" s="41">
        <v>813.6</v>
      </c>
      <c r="O51" s="45" t="s">
        <v>95</v>
      </c>
      <c r="P51" s="45" t="s">
        <v>91</v>
      </c>
      <c r="Q51" s="45" t="s">
        <v>87</v>
      </c>
      <c r="R51" s="45" t="s">
        <v>88</v>
      </c>
      <c r="S51" s="46">
        <f t="shared" si="18"/>
        <v>313049.35628400004</v>
      </c>
      <c r="T51" s="46">
        <f t="shared" si="0"/>
        <v>120.24081101124631</v>
      </c>
      <c r="U51" s="47">
        <f t="shared" si="19"/>
        <v>209064.9182136739</v>
      </c>
      <c r="V51" s="47">
        <f t="shared" si="1"/>
        <v>103984.43807032614</v>
      </c>
      <c r="W51" s="47">
        <f t="shared" si="20"/>
        <v>229431.07960925481</v>
      </c>
      <c r="X51" s="47">
        <f t="shared" si="2"/>
        <v>83618.276674745226</v>
      </c>
      <c r="Y51" s="48">
        <f t="shared" si="21"/>
        <v>312354.80480400001</v>
      </c>
      <c r="Z51" s="47">
        <f t="shared" si="3"/>
        <v>694.55148000002373</v>
      </c>
      <c r="AA51" s="48">
        <f t="shared" si="22"/>
        <v>305538.93350086961</v>
      </c>
      <c r="AB51" s="47">
        <f t="shared" si="4"/>
        <v>7510.4227831304306</v>
      </c>
      <c r="AC51" s="47">
        <f t="shared" si="23"/>
        <v>195807.68900820182</v>
      </c>
      <c r="AD51" s="47">
        <f t="shared" si="24"/>
        <v>117241.66727579822</v>
      </c>
      <c r="AE51" s="47">
        <f t="shared" si="25"/>
        <v>75.208828435426568</v>
      </c>
      <c r="AF51" s="49">
        <f t="shared" si="26"/>
        <v>0.62548503958770019</v>
      </c>
      <c r="AG51" s="47">
        <f>IF(ISBLANK($D51),"",S51*_xlfn.XLOOKUP(Q51,DATA!$B$24:$B$25,DATA!$C$24:$C$25,"error",0,1)/1000)</f>
        <v>124.68129762079155</v>
      </c>
      <c r="AH51" s="47">
        <f>IF(ISBLANK($D51),"",V51*_xlfn.XLOOKUP(Q51,DATA!$B$24:$B$25,DATA!$C$24:$C$25,"error",0,1)/1000)</f>
        <v>41.414921994649497</v>
      </c>
      <c r="AI51" s="47">
        <f>IF(ISBLANK($D51),"",X51*_xlfn.XLOOKUP(Q51,DATA!$B$24:$B$25,DATA!$C$24:$C$25,"error",0,1)/1000)</f>
        <v>33.303487234017531</v>
      </c>
      <c r="AJ51" s="47">
        <f>IF(ISBLANK($D51),"",Z51*_xlfn.XLOOKUP(Q51,DATA!$B$24:$B$25,DATA!$C$24:$C$25,"error",0,1)/1000)</f>
        <v>0.27662596345440948</v>
      </c>
      <c r="AK51" s="47">
        <f>IF(ISBLANK($D51),"",AB51*_xlfn.XLOOKUP(Q51,DATA!$B$24:$B$25,DATA!$C$24:$C$25,"error",0,1)/1000)</f>
        <v>2.9912511860651878</v>
      </c>
      <c r="AL51" s="47">
        <f t="shared" si="5"/>
        <v>77.98628637818662</v>
      </c>
      <c r="AM51" s="47">
        <f t="shared" si="6"/>
        <v>46.695011242604934</v>
      </c>
      <c r="AN51" s="47">
        <f t="shared" si="27"/>
        <v>4.2509021629372885</v>
      </c>
      <c r="AO51" s="47">
        <f t="shared" si="28"/>
        <v>1.4120063300943448</v>
      </c>
      <c r="AP51" s="47">
        <f t="shared" si="29"/>
        <v>1.135453902212449</v>
      </c>
      <c r="AQ51" s="47">
        <f t="shared" si="30"/>
        <v>9.4313255380883091E-3</v>
      </c>
      <c r="AR51" s="47">
        <f t="shared" si="31"/>
        <v>0.10198414982338802</v>
      </c>
      <c r="AS51" s="47">
        <f t="shared" si="32"/>
        <v>2.6588757076682699</v>
      </c>
      <c r="AT51" s="47">
        <f t="shared" si="33"/>
        <v>1.5920264552690186</v>
      </c>
      <c r="AU51" s="47">
        <f t="shared" si="34"/>
        <v>0.2311914217493953</v>
      </c>
      <c r="AV51" s="47">
        <f t="shared" si="35"/>
        <v>7.6793993006908326E-2</v>
      </c>
      <c r="AW51" s="47">
        <f t="shared" si="36"/>
        <v>6.1753291871109013E-2</v>
      </c>
      <c r="AX51" s="47">
        <f t="shared" si="37"/>
        <v>5.1293619014401769E-4</v>
      </c>
      <c r="AY51" s="47">
        <f t="shared" si="38"/>
        <v>5.54655451709587E-3</v>
      </c>
      <c r="AZ51" s="47">
        <f t="shared" si="39"/>
        <v>0.14460677558525722</v>
      </c>
      <c r="BA51" s="47">
        <f t="shared" si="40"/>
        <v>8.6584646164138079E-2</v>
      </c>
      <c r="BB51" s="23">
        <f>IF(V51&gt;0,J51*DATA!$C$4,0)</f>
        <v>110506.5</v>
      </c>
      <c r="BC51" s="23">
        <f>IF(X51&gt;0,N51*_xlfn.XLOOKUP(Elektrenai!O51,DATA!$B$5:$B$6,DATA!$C$5:$C$6,"error",0,1),0)</f>
        <v>69156</v>
      </c>
      <c r="BD51" s="23">
        <f>IF(Z51&gt;0,(L51-M51)*DATA!$C$7,"0,00 ")</f>
        <v>1229.9999999999982</v>
      </c>
      <c r="BE51" s="23">
        <f>IF(G51="basement",D51*DATA!$C$8,IF(G51="ground",0,"error"))</f>
        <v>32544</v>
      </c>
      <c r="BF51" s="23">
        <f t="shared" si="41"/>
        <v>213436.5</v>
      </c>
      <c r="BG51" s="23">
        <v>1.48</v>
      </c>
      <c r="BH51" s="23">
        <v>1.138430637386181</v>
      </c>
      <c r="BI51" s="23">
        <f t="shared" si="42"/>
        <v>0.85</v>
      </c>
      <c r="BJ51" s="23">
        <v>2.33</v>
      </c>
      <c r="BK51" s="23">
        <f t="shared" si="43"/>
        <v>0.21630769230769231</v>
      </c>
      <c r="BL51" s="23">
        <f t="shared" si="44"/>
        <v>0.20657105606258153</v>
      </c>
      <c r="BM51" s="5">
        <v>1.1000000000000001</v>
      </c>
      <c r="BN51" s="5">
        <f t="shared" si="45"/>
        <v>0.40124223602484466</v>
      </c>
      <c r="BO51" s="50"/>
      <c r="BP51" s="48">
        <f t="shared" si="7"/>
        <v>11797.2</v>
      </c>
      <c r="BQ51" s="51">
        <f t="shared" si="8"/>
        <v>4</v>
      </c>
      <c r="BR51" s="47">
        <f t="shared" si="46"/>
        <v>3775.1040000000003</v>
      </c>
      <c r="BS51" s="46">
        <f t="shared" si="9"/>
        <v>14.5</v>
      </c>
      <c r="BT51" s="46">
        <f t="shared" si="47"/>
        <v>9437.76</v>
      </c>
      <c r="BU51" s="46">
        <f t="shared" si="10"/>
        <v>271.64991000000003</v>
      </c>
      <c r="BV51" s="46">
        <f t="shared" si="11"/>
        <v>181.41697172307695</v>
      </c>
      <c r="BW51" s="46">
        <f t="shared" si="12"/>
        <v>199.08979487092572</v>
      </c>
      <c r="BX51" s="46">
        <f t="shared" si="13"/>
        <v>271.04721000000001</v>
      </c>
      <c r="BY51" s="46">
        <f t="shared" si="14"/>
        <v>265.13270869565218</v>
      </c>
      <c r="BZ51" s="46">
        <f t="shared" si="48"/>
        <v>313049.35628400004</v>
      </c>
      <c r="CA51" s="46">
        <f t="shared" si="48"/>
        <v>209064.9182136739</v>
      </c>
      <c r="CB51" s="46">
        <f t="shared" si="48"/>
        <v>229431.07960925481</v>
      </c>
      <c r="CC51" s="46">
        <f t="shared" si="48"/>
        <v>312354.80480400001</v>
      </c>
      <c r="CD51" s="46">
        <f t="shared" si="48"/>
        <v>305538.93350086961</v>
      </c>
    </row>
    <row r="52" spans="1:82" s="52" customFormat="1" ht="15" customHeight="1" x14ac:dyDescent="0.35">
      <c r="A52" s="39">
        <v>49</v>
      </c>
      <c r="B52" s="40" t="s">
        <v>82</v>
      </c>
      <c r="C52" s="40" t="s">
        <v>139</v>
      </c>
      <c r="D52" s="41">
        <v>841.7</v>
      </c>
      <c r="E52" s="41">
        <f t="shared" si="16"/>
        <v>1346.7200000000003</v>
      </c>
      <c r="F52" s="41">
        <v>139.6</v>
      </c>
      <c r="G52" s="42" t="s">
        <v>90</v>
      </c>
      <c r="H52" s="43">
        <v>2</v>
      </c>
      <c r="I52" s="44">
        <v>8.5</v>
      </c>
      <c r="J52" s="41">
        <f t="shared" si="17"/>
        <v>984.89999999999986</v>
      </c>
      <c r="K52" s="42" t="s">
        <v>91</v>
      </c>
      <c r="L52" s="44">
        <v>201.7</v>
      </c>
      <c r="M52" s="44">
        <v>201.7</v>
      </c>
      <c r="N52" s="41">
        <v>841.7</v>
      </c>
      <c r="O52" s="45" t="s">
        <v>95</v>
      </c>
      <c r="P52" s="45" t="s">
        <v>91</v>
      </c>
      <c r="Q52" s="45" t="s">
        <v>87</v>
      </c>
      <c r="R52" s="45" t="s">
        <v>88</v>
      </c>
      <c r="S52" s="46">
        <f t="shared" si="18"/>
        <v>223363.91334781999</v>
      </c>
      <c r="T52" s="46">
        <f t="shared" si="0"/>
        <v>165.85772346725375</v>
      </c>
      <c r="U52" s="47">
        <f t="shared" si="19"/>
        <v>163123.76685322312</v>
      </c>
      <c r="V52" s="47">
        <f t="shared" si="1"/>
        <v>60240.146494596876</v>
      </c>
      <c r="W52" s="47">
        <f t="shared" si="20"/>
        <v>136857.64063747946</v>
      </c>
      <c r="X52" s="47">
        <f t="shared" si="2"/>
        <v>86506.272710340534</v>
      </c>
      <c r="Y52" s="48">
        <f t="shared" si="21"/>
        <v>223363.91334781999</v>
      </c>
      <c r="Z52" s="47">
        <f t="shared" si="3"/>
        <v>0</v>
      </c>
      <c r="AA52" s="48">
        <f t="shared" si="22"/>
        <v>223363.91334781999</v>
      </c>
      <c r="AB52" s="47">
        <f t="shared" si="4"/>
        <v>0</v>
      </c>
      <c r="AC52" s="47">
        <f t="shared" si="23"/>
        <v>146746.41920493741</v>
      </c>
      <c r="AD52" s="47">
        <f t="shared" si="24"/>
        <v>76617.494142882584</v>
      </c>
      <c r="AE52" s="47">
        <f t="shared" si="25"/>
        <v>108.96579779385276</v>
      </c>
      <c r="AF52" s="49">
        <f t="shared" si="26"/>
        <v>0.65698356106622025</v>
      </c>
      <c r="AG52" s="47">
        <f>IF(ISBLANK($D52),"",S52*_xlfn.XLOOKUP(Q52,DATA!$B$24:$B$25,DATA!$C$24:$C$25,"error",0,1)/1000)</f>
        <v>88.961379408169762</v>
      </c>
      <c r="AH52" s="47">
        <f>IF(ISBLANK($D52),"",V52*_xlfn.XLOOKUP(Q52,DATA!$B$24:$B$25,DATA!$C$24:$C$25,"error",0,1)/1000)</f>
        <v>23.992445545868044</v>
      </c>
      <c r="AI52" s="47">
        <f>IF(ISBLANK($D52),"",X52*_xlfn.XLOOKUP(Q52,DATA!$B$24:$B$25,DATA!$C$24:$C$25,"error",0,1)/1000)</f>
        <v>34.453718295074431</v>
      </c>
      <c r="AJ52" s="47">
        <f>IF(ISBLANK($D52),"",Z52*_xlfn.XLOOKUP(Q52,DATA!$B$24:$B$25,DATA!$C$24:$C$25,"error",0,1)/1000)</f>
        <v>0</v>
      </c>
      <c r="AK52" s="47">
        <f>IF(ISBLANK($D52),"",AB52*_xlfn.XLOOKUP(Q52,DATA!$B$24:$B$25,DATA!$C$24:$C$25,"error",0,1)/1000)</f>
        <v>0</v>
      </c>
      <c r="AL52" s="47">
        <f t="shared" si="5"/>
        <v>58.446163840942475</v>
      </c>
      <c r="AM52" s="47">
        <f t="shared" si="6"/>
        <v>30.515215567227287</v>
      </c>
      <c r="AN52" s="47">
        <f t="shared" si="27"/>
        <v>3.0330621140488638</v>
      </c>
      <c r="AO52" s="47">
        <f t="shared" si="28"/>
        <v>0.81800190254097949</v>
      </c>
      <c r="AP52" s="47">
        <f t="shared" si="29"/>
        <v>1.1746700460818809</v>
      </c>
      <c r="AQ52" s="47">
        <f t="shared" si="30"/>
        <v>0</v>
      </c>
      <c r="AR52" s="47">
        <f t="shared" si="31"/>
        <v>0</v>
      </c>
      <c r="AS52" s="47">
        <f t="shared" si="32"/>
        <v>1.9926719486228606</v>
      </c>
      <c r="AT52" s="47">
        <f t="shared" si="33"/>
        <v>1.0403901654260033</v>
      </c>
      <c r="AU52" s="47">
        <f t="shared" si="34"/>
        <v>0.16495744092041295</v>
      </c>
      <c r="AV52" s="47">
        <f t="shared" si="35"/>
        <v>4.4488208759781156E-2</v>
      </c>
      <c r="AW52" s="47">
        <f t="shared" si="36"/>
        <v>6.3886118200482372E-2</v>
      </c>
      <c r="AX52" s="47">
        <f t="shared" si="37"/>
        <v>0</v>
      </c>
      <c r="AY52" s="47">
        <f t="shared" si="38"/>
        <v>0</v>
      </c>
      <c r="AZ52" s="47">
        <f t="shared" si="39"/>
        <v>0.10837432696026353</v>
      </c>
      <c r="BA52" s="47">
        <f t="shared" si="40"/>
        <v>5.6583113960149423E-2</v>
      </c>
      <c r="BB52" s="23">
        <f>IF(V52&gt;0,J52*DATA!$C$4,0)</f>
        <v>64018.499999999993</v>
      </c>
      <c r="BC52" s="23">
        <f>IF(X52&gt;0,N52*_xlfn.XLOOKUP(Elektrenai!O52,DATA!$B$5:$B$6,DATA!$C$5:$C$6,"error",0,1),0)</f>
        <v>71544.5</v>
      </c>
      <c r="BD52" s="23" t="str">
        <f>IF(Z52&gt;0,(L52-M52)*DATA!$C$7,"0,00 ")</f>
        <v xml:space="preserve">0,00 </v>
      </c>
      <c r="BE52" s="23">
        <f>IF(G52="basement",D52*DATA!$C$8,IF(G52="ground",0,"error"))</f>
        <v>0</v>
      </c>
      <c r="BF52" s="23">
        <f t="shared" si="41"/>
        <v>135563</v>
      </c>
      <c r="BG52" s="23">
        <v>1.48</v>
      </c>
      <c r="BH52" s="23">
        <v>1.1000000000000001</v>
      </c>
      <c r="BI52" s="23">
        <f t="shared" si="42"/>
        <v>0.56999999999999995</v>
      </c>
      <c r="BJ52" s="23">
        <v>2.33</v>
      </c>
      <c r="BK52" s="23">
        <f t="shared" si="43"/>
        <v>0.21630769230769231</v>
      </c>
      <c r="BL52" s="23">
        <f t="shared" si="44"/>
        <v>0.20657105606258153</v>
      </c>
      <c r="BM52" s="5">
        <v>1.1000000000000001</v>
      </c>
      <c r="BN52" s="5">
        <f t="shared" si="45"/>
        <v>0.56999999999999995</v>
      </c>
      <c r="BO52" s="50"/>
      <c r="BP52" s="48">
        <f t="shared" si="7"/>
        <v>7154.4500000000007</v>
      </c>
      <c r="BQ52" s="51">
        <f t="shared" si="8"/>
        <v>2</v>
      </c>
      <c r="BR52" s="47">
        <f t="shared" si="46"/>
        <v>2289.4240000000004</v>
      </c>
      <c r="BS52" s="46">
        <f t="shared" si="9"/>
        <v>8.5</v>
      </c>
      <c r="BT52" s="46">
        <f t="shared" si="47"/>
        <v>5437.3820000000005</v>
      </c>
      <c r="BU52" s="46">
        <f t="shared" si="10"/>
        <v>193.82498554999998</v>
      </c>
      <c r="BV52" s="46">
        <f t="shared" si="11"/>
        <v>141.55134228846157</v>
      </c>
      <c r="BW52" s="46">
        <f t="shared" si="12"/>
        <v>118.75879958129075</v>
      </c>
      <c r="BX52" s="46">
        <f t="shared" si="13"/>
        <v>193.82498554999998</v>
      </c>
      <c r="BY52" s="46">
        <f t="shared" si="14"/>
        <v>193.82498554999998</v>
      </c>
      <c r="BZ52" s="46">
        <f t="shared" si="48"/>
        <v>223363.91334781999</v>
      </c>
      <c r="CA52" s="46">
        <f t="shared" si="48"/>
        <v>163123.76685322312</v>
      </c>
      <c r="CB52" s="46">
        <f t="shared" si="48"/>
        <v>136857.64063747946</v>
      </c>
      <c r="CC52" s="46">
        <f t="shared" si="48"/>
        <v>223363.91334781999</v>
      </c>
      <c r="CD52" s="46">
        <f t="shared" si="48"/>
        <v>223363.91334781999</v>
      </c>
    </row>
    <row r="53" spans="1:82" s="52" customFormat="1" ht="15" customHeight="1" x14ac:dyDescent="0.35">
      <c r="A53" s="39">
        <v>50</v>
      </c>
      <c r="B53" s="40" t="s">
        <v>82</v>
      </c>
      <c r="C53" s="40" t="s">
        <v>140</v>
      </c>
      <c r="D53" s="41">
        <v>467.1</v>
      </c>
      <c r="E53" s="41">
        <f t="shared" si="16"/>
        <v>3363.1200000000008</v>
      </c>
      <c r="F53" s="41">
        <v>96.2</v>
      </c>
      <c r="G53" s="42" t="s">
        <v>84</v>
      </c>
      <c r="H53" s="43">
        <v>9</v>
      </c>
      <c r="I53" s="44">
        <v>29.2</v>
      </c>
      <c r="J53" s="41">
        <f t="shared" si="17"/>
        <v>2387.54</v>
      </c>
      <c r="K53" s="42" t="s">
        <v>91</v>
      </c>
      <c r="L53" s="44">
        <v>421.5</v>
      </c>
      <c r="M53" s="44">
        <v>273.89999999999998</v>
      </c>
      <c r="N53" s="41">
        <v>467.1</v>
      </c>
      <c r="O53" s="45" t="s">
        <v>95</v>
      </c>
      <c r="P53" s="45" t="s">
        <v>91</v>
      </c>
      <c r="Q53" s="45" t="s">
        <v>87</v>
      </c>
      <c r="R53" s="45" t="s">
        <v>88</v>
      </c>
      <c r="S53" s="46">
        <f t="shared" si="18"/>
        <v>341631.31977534009</v>
      </c>
      <c r="T53" s="46">
        <f t="shared" si="0"/>
        <v>101.58166219919003</v>
      </c>
      <c r="U53" s="47">
        <f t="shared" si="19"/>
        <v>195600.49495890187</v>
      </c>
      <c r="V53" s="47">
        <f t="shared" si="1"/>
        <v>146030.82481643822</v>
      </c>
      <c r="W53" s="47">
        <f t="shared" si="20"/>
        <v>293624.8091622949</v>
      </c>
      <c r="X53" s="47">
        <f t="shared" si="2"/>
        <v>48006.51061304519</v>
      </c>
      <c r="Y53" s="48">
        <f t="shared" si="21"/>
        <v>329129.39313534001</v>
      </c>
      <c r="Z53" s="47">
        <f t="shared" si="3"/>
        <v>12501.926640000078</v>
      </c>
      <c r="AA53" s="48">
        <f t="shared" si="22"/>
        <v>337319.47306688351</v>
      </c>
      <c r="AB53" s="47">
        <f t="shared" si="4"/>
        <v>4311.8467084565782</v>
      </c>
      <c r="AC53" s="47">
        <f t="shared" si="23"/>
        <v>210851.10877794007</v>
      </c>
      <c r="AD53" s="47">
        <f t="shared" si="24"/>
        <v>130780.21099740002</v>
      </c>
      <c r="AE53" s="47">
        <f t="shared" si="25"/>
        <v>62.695089315260837</v>
      </c>
      <c r="AF53" s="49">
        <f t="shared" si="26"/>
        <v>0.6171890472940178</v>
      </c>
      <c r="AG53" s="47">
        <f>IF(ISBLANK($D53),"",S53*_xlfn.XLOOKUP(Q53,DATA!$B$24:$B$25,DATA!$C$24:$C$25,"error",0,1)/1000)</f>
        <v>136.06492204012244</v>
      </c>
      <c r="AH53" s="47">
        <f>IF(ISBLANK($D53),"",V53*_xlfn.XLOOKUP(Q53,DATA!$B$24:$B$25,DATA!$C$24:$C$25,"error",0,1)/1000)</f>
        <v>58.161156907891019</v>
      </c>
      <c r="AI53" s="47">
        <f>IF(ISBLANK($D53),"",X53*_xlfn.XLOOKUP(Q53,DATA!$B$24:$B$25,DATA!$C$24:$C$25,"error",0,1)/1000)</f>
        <v>19.120033046963638</v>
      </c>
      <c r="AJ53" s="47">
        <f>IF(ISBLANK($D53),"",Z53*_xlfn.XLOOKUP(Q53,DATA!$B$24:$B$25,DATA!$C$24:$C$25,"error",0,1)/1000)</f>
        <v>4.9792673421792317</v>
      </c>
      <c r="AK53" s="47">
        <f>IF(ISBLANK($D53),"",AB53*_xlfn.XLOOKUP(Q53,DATA!$B$24:$B$25,DATA!$C$24:$C$25,"error",0,1)/1000)</f>
        <v>1.7173223070440862</v>
      </c>
      <c r="AL53" s="47">
        <f t="shared" si="5"/>
        <v>83.977779604077966</v>
      </c>
      <c r="AM53" s="47">
        <f t="shared" si="6"/>
        <v>52.087142436044473</v>
      </c>
      <c r="AN53" s="47">
        <f t="shared" si="27"/>
        <v>4.6390170974912746</v>
      </c>
      <c r="AO53" s="47">
        <f t="shared" si="28"/>
        <v>1.9829548810972613</v>
      </c>
      <c r="AP53" s="47">
        <f t="shared" si="29"/>
        <v>0.65188116731002443</v>
      </c>
      <c r="AQ53" s="47">
        <f t="shared" si="30"/>
        <v>0.16976385968558483</v>
      </c>
      <c r="AR53" s="47">
        <f t="shared" si="31"/>
        <v>5.8550634688428208E-2</v>
      </c>
      <c r="AS53" s="47">
        <f t="shared" si="32"/>
        <v>2.8631505427812987</v>
      </c>
      <c r="AT53" s="47">
        <f t="shared" si="33"/>
        <v>1.7758665547099759</v>
      </c>
      <c r="AU53" s="47">
        <f t="shared" si="34"/>
        <v>0.25229961010151408</v>
      </c>
      <c r="AV53" s="47">
        <f t="shared" si="35"/>
        <v>0.10784585028157991</v>
      </c>
      <c r="AW53" s="47">
        <f t="shared" si="36"/>
        <v>3.545349389502836E-2</v>
      </c>
      <c r="AX53" s="47">
        <f t="shared" si="37"/>
        <v>9.2328514225920606E-3</v>
      </c>
      <c r="AY53" s="47">
        <f t="shared" si="38"/>
        <v>3.1843603920053047E-3</v>
      </c>
      <c r="AZ53" s="47">
        <f t="shared" si="39"/>
        <v>0.15571655599120565</v>
      </c>
      <c r="BA53" s="47">
        <f t="shared" si="40"/>
        <v>9.6583054110308431E-2</v>
      </c>
      <c r="BB53" s="23">
        <f>IF(V53&gt;0,J53*DATA!$C$4,0)</f>
        <v>155190.1</v>
      </c>
      <c r="BC53" s="23">
        <f>IF(X53&gt;0,N53*_xlfn.XLOOKUP(Elektrenai!O53,DATA!$B$5:$B$6,DATA!$C$5:$C$6,"error",0,1),0)</f>
        <v>39703.5</v>
      </c>
      <c r="BD53" s="23">
        <f>IF(Z53&gt;0,(L53-M53)*DATA!$C$7,"0,00 ")</f>
        <v>22140.000000000004</v>
      </c>
      <c r="BE53" s="23">
        <f>IF(G53="basement",D53*DATA!$C$8,IF(G53="ground",0,"error"))</f>
        <v>18684</v>
      </c>
      <c r="BF53" s="23">
        <f t="shared" si="41"/>
        <v>235717.6</v>
      </c>
      <c r="BG53" s="23">
        <v>1.48</v>
      </c>
      <c r="BH53" s="23">
        <v>1.7128113879003559</v>
      </c>
      <c r="BI53" s="23">
        <f t="shared" si="42"/>
        <v>0.85</v>
      </c>
      <c r="BJ53" s="23">
        <v>2.33</v>
      </c>
      <c r="BK53" s="23">
        <f t="shared" si="43"/>
        <v>0.21630769230769231</v>
      </c>
      <c r="BL53" s="23">
        <f t="shared" si="44"/>
        <v>0.20657105606258153</v>
      </c>
      <c r="BM53" s="5">
        <v>1.1000000000000001</v>
      </c>
      <c r="BN53" s="5">
        <f t="shared" si="45"/>
        <v>0.40124223602484466</v>
      </c>
      <c r="BO53" s="50"/>
      <c r="BP53" s="48">
        <f t="shared" si="7"/>
        <v>13639.32</v>
      </c>
      <c r="BQ53" s="51">
        <f t="shared" si="8"/>
        <v>9</v>
      </c>
      <c r="BR53" s="47">
        <f t="shared" si="46"/>
        <v>4364.5824000000002</v>
      </c>
      <c r="BS53" s="46">
        <f t="shared" si="9"/>
        <v>29.2</v>
      </c>
      <c r="BT53" s="46">
        <f t="shared" si="47"/>
        <v>10911.456</v>
      </c>
      <c r="BU53" s="46">
        <f t="shared" si="10"/>
        <v>296.45203035000003</v>
      </c>
      <c r="BV53" s="46">
        <f t="shared" si="11"/>
        <v>169.73316119307694</v>
      </c>
      <c r="BW53" s="46">
        <f t="shared" si="12"/>
        <v>254.79417664204695</v>
      </c>
      <c r="BX53" s="46">
        <f t="shared" si="13"/>
        <v>285.60343035</v>
      </c>
      <c r="BY53" s="46">
        <f t="shared" si="14"/>
        <v>292.71040703478263</v>
      </c>
      <c r="BZ53" s="46">
        <f t="shared" si="48"/>
        <v>341631.31977534009</v>
      </c>
      <c r="CA53" s="46">
        <f t="shared" si="48"/>
        <v>195600.49495890187</v>
      </c>
      <c r="CB53" s="46">
        <f t="shared" si="48"/>
        <v>293624.8091622949</v>
      </c>
      <c r="CC53" s="46">
        <f t="shared" si="48"/>
        <v>329129.39313534001</v>
      </c>
      <c r="CD53" s="46">
        <f t="shared" si="48"/>
        <v>337319.47306688351</v>
      </c>
    </row>
    <row r="54" spans="1:82" s="52" customFormat="1" ht="15" customHeight="1" x14ac:dyDescent="0.35">
      <c r="A54" s="39">
        <v>51</v>
      </c>
      <c r="B54" s="40" t="s">
        <v>82</v>
      </c>
      <c r="C54" s="40" t="s">
        <v>141</v>
      </c>
      <c r="D54" s="41">
        <v>250.9</v>
      </c>
      <c r="E54" s="41">
        <f t="shared" si="16"/>
        <v>1003.6000000000001</v>
      </c>
      <c r="F54" s="41">
        <v>63.8</v>
      </c>
      <c r="G54" s="42" t="s">
        <v>90</v>
      </c>
      <c r="H54" s="43">
        <v>5</v>
      </c>
      <c r="I54" s="44">
        <v>17.5</v>
      </c>
      <c r="J54" s="41">
        <f t="shared" si="17"/>
        <v>926.7</v>
      </c>
      <c r="K54" s="42" t="s">
        <v>85</v>
      </c>
      <c r="L54" s="44">
        <v>189.8</v>
      </c>
      <c r="M54" s="44">
        <v>189.8</v>
      </c>
      <c r="N54" s="41">
        <v>250.9</v>
      </c>
      <c r="O54" s="45" t="s">
        <v>95</v>
      </c>
      <c r="P54" s="45" t="s">
        <v>85</v>
      </c>
      <c r="Q54" s="45" t="s">
        <v>87</v>
      </c>
      <c r="R54" s="45" t="s">
        <v>88</v>
      </c>
      <c r="S54" s="46">
        <f t="shared" si="18"/>
        <v>50895.515577620012</v>
      </c>
      <c r="T54" s="46">
        <f t="shared" si="0"/>
        <v>50.71294896135911</v>
      </c>
      <c r="U54" s="47">
        <f t="shared" si="19"/>
        <v>50895.515577620012</v>
      </c>
      <c r="V54" s="47">
        <f t="shared" si="1"/>
        <v>0</v>
      </c>
      <c r="W54" s="47">
        <f t="shared" si="20"/>
        <v>49669.088445363515</v>
      </c>
      <c r="X54" s="47">
        <f t="shared" si="2"/>
        <v>1226.4271322564964</v>
      </c>
      <c r="Y54" s="48">
        <f t="shared" si="21"/>
        <v>50895.515577620012</v>
      </c>
      <c r="Z54" s="47">
        <f t="shared" si="3"/>
        <v>0</v>
      </c>
      <c r="AA54" s="48">
        <f t="shared" si="22"/>
        <v>50895.515577620012</v>
      </c>
      <c r="AB54" s="47">
        <f t="shared" si="4"/>
        <v>0</v>
      </c>
      <c r="AC54" s="47">
        <f t="shared" si="23"/>
        <v>1226.4271322564964</v>
      </c>
      <c r="AD54" s="47">
        <f t="shared" si="24"/>
        <v>49669.088445363515</v>
      </c>
      <c r="AE54" s="47">
        <f t="shared" si="25"/>
        <v>1.2220278320610765</v>
      </c>
      <c r="AF54" s="49">
        <f t="shared" si="26"/>
        <v>2.409695860897787E-2</v>
      </c>
      <c r="AG54" s="47">
        <f>IF(ISBLANK($D54),"",S54*_xlfn.XLOOKUP(Q54,DATA!$B$24:$B$25,DATA!$C$24:$C$25,"error",0,1)/1000)</f>
        <v>20.2706659442545</v>
      </c>
      <c r="AH54" s="47">
        <f>IF(ISBLANK($D54),"",V54*_xlfn.XLOOKUP(Q54,DATA!$B$24:$B$25,DATA!$C$24:$C$25,"error",0,1)/1000)</f>
        <v>0</v>
      </c>
      <c r="AI54" s="47">
        <f>IF(ISBLANK($D54),"",X54*_xlfn.XLOOKUP(Q54,DATA!$B$24:$B$25,DATA!$C$24:$C$25,"error",0,1)/1000)</f>
        <v>0.48846139823511742</v>
      </c>
      <c r="AJ54" s="47">
        <f>IF(ISBLANK($D54),"",Z54*_xlfn.XLOOKUP(Q54,DATA!$B$24:$B$25,DATA!$C$24:$C$25,"error",0,1)/1000)</f>
        <v>0</v>
      </c>
      <c r="AK54" s="47">
        <f>IF(ISBLANK($D54),"",AB54*_xlfn.XLOOKUP(Q54,DATA!$B$24:$B$25,DATA!$C$24:$C$25,"error",0,1)/1000)</f>
        <v>0</v>
      </c>
      <c r="AL54" s="47">
        <f t="shared" si="5"/>
        <v>0.48846139823511742</v>
      </c>
      <c r="AM54" s="47">
        <f t="shared" si="6"/>
        <v>19.782204546019383</v>
      </c>
      <c r="AN54" s="47">
        <f t="shared" si="27"/>
        <v>0.69111101144203546</v>
      </c>
      <c r="AO54" s="47">
        <f t="shared" si="28"/>
        <v>0</v>
      </c>
      <c r="AP54" s="47">
        <f t="shared" si="29"/>
        <v>1.6653673436927537E-2</v>
      </c>
      <c r="AQ54" s="47">
        <f t="shared" si="30"/>
        <v>0</v>
      </c>
      <c r="AR54" s="47">
        <f t="shared" si="31"/>
        <v>0</v>
      </c>
      <c r="AS54" s="47">
        <f t="shared" si="32"/>
        <v>1.6653673436927537E-2</v>
      </c>
      <c r="AT54" s="47">
        <f t="shared" si="33"/>
        <v>0.67445733800510788</v>
      </c>
      <c r="AU54" s="47">
        <f t="shared" si="34"/>
        <v>3.7587065332866362E-2</v>
      </c>
      <c r="AV54" s="47">
        <f t="shared" si="35"/>
        <v>0</v>
      </c>
      <c r="AW54" s="47">
        <f t="shared" si="36"/>
        <v>9.0573395755902668E-4</v>
      </c>
      <c r="AX54" s="47">
        <f t="shared" si="37"/>
        <v>0</v>
      </c>
      <c r="AY54" s="47">
        <f t="shared" si="38"/>
        <v>0</v>
      </c>
      <c r="AZ54" s="47">
        <f t="shared" si="39"/>
        <v>9.0573395755902668E-4</v>
      </c>
      <c r="BA54" s="47">
        <f t="shared" si="40"/>
        <v>3.6681331375307338E-2</v>
      </c>
      <c r="BB54" s="23">
        <f>IF(V54&gt;0,J54*DATA!$C$4,0)</f>
        <v>0</v>
      </c>
      <c r="BC54" s="23">
        <f>IF(X54&gt;0,N54*_xlfn.XLOOKUP(Elektrenai!O54,DATA!$B$5:$B$6,DATA!$C$5:$C$6,"error",0,1),0)</f>
        <v>21326.5</v>
      </c>
      <c r="BD54" s="23" t="str">
        <f>IF(Z54&gt;0,(L54-M54)*DATA!$C$7,"0,00 ")</f>
        <v xml:space="preserve">0,00 </v>
      </c>
      <c r="BE54" s="23">
        <f>IF(G54="basement",D54*DATA!$C$8,IF(G54="ground",0,"error"))</f>
        <v>0</v>
      </c>
      <c r="BF54" s="23">
        <f t="shared" si="41"/>
        <v>21326.5</v>
      </c>
      <c r="BG54" s="23">
        <v>0.25</v>
      </c>
      <c r="BH54" s="23">
        <v>1.1000000000000001</v>
      </c>
      <c r="BI54" s="23">
        <f t="shared" si="42"/>
        <v>0.56999999999999995</v>
      </c>
      <c r="BJ54" s="23">
        <v>0.21</v>
      </c>
      <c r="BK54" s="23">
        <f t="shared" si="43"/>
        <v>0.25</v>
      </c>
      <c r="BL54" s="23">
        <f t="shared" si="44"/>
        <v>0.10900763358778627</v>
      </c>
      <c r="BM54" s="5">
        <v>1.1000000000000001</v>
      </c>
      <c r="BN54" s="5">
        <f t="shared" si="45"/>
        <v>0.56999999999999995</v>
      </c>
      <c r="BO54" s="50"/>
      <c r="BP54" s="48">
        <f t="shared" si="7"/>
        <v>4390.75</v>
      </c>
      <c r="BQ54" s="51">
        <f t="shared" si="8"/>
        <v>5</v>
      </c>
      <c r="BR54" s="47">
        <f t="shared" si="46"/>
        <v>1405.04</v>
      </c>
      <c r="BS54" s="46">
        <f t="shared" si="9"/>
        <v>17.5</v>
      </c>
      <c r="BT54" s="46">
        <f t="shared" si="47"/>
        <v>3512.6000000000004</v>
      </c>
      <c r="BU54" s="46">
        <f t="shared" si="10"/>
        <v>44.164800050000004</v>
      </c>
      <c r="BV54" s="46">
        <f t="shared" si="11"/>
        <v>44.164800050000004</v>
      </c>
      <c r="BW54" s="46">
        <f t="shared" si="12"/>
        <v>43.100562691221377</v>
      </c>
      <c r="BX54" s="46">
        <f t="shared" si="13"/>
        <v>44.164800050000004</v>
      </c>
      <c r="BY54" s="46">
        <f t="shared" si="14"/>
        <v>44.164800050000004</v>
      </c>
      <c r="BZ54" s="46">
        <f t="shared" si="48"/>
        <v>50895.515577620012</v>
      </c>
      <c r="CA54" s="46">
        <f t="shared" si="48"/>
        <v>50895.515577620012</v>
      </c>
      <c r="CB54" s="46">
        <f t="shared" si="48"/>
        <v>49669.088445363515</v>
      </c>
      <c r="CC54" s="46">
        <f t="shared" si="48"/>
        <v>50895.515577620012</v>
      </c>
      <c r="CD54" s="46">
        <f t="shared" si="48"/>
        <v>50895.515577620012</v>
      </c>
    </row>
    <row r="55" spans="1:82" s="52" customFormat="1" ht="15" customHeight="1" x14ac:dyDescent="0.35">
      <c r="A55" s="39">
        <v>52</v>
      </c>
      <c r="B55" s="40" t="s">
        <v>82</v>
      </c>
      <c r="C55" s="40" t="s">
        <v>142</v>
      </c>
      <c r="D55" s="41">
        <v>313.2</v>
      </c>
      <c r="E55" s="41">
        <f t="shared" si="16"/>
        <v>1252.8</v>
      </c>
      <c r="F55" s="41">
        <v>72</v>
      </c>
      <c r="G55" s="42" t="s">
        <v>90</v>
      </c>
      <c r="H55" s="43">
        <v>5</v>
      </c>
      <c r="I55" s="44">
        <v>17.5</v>
      </c>
      <c r="J55" s="41">
        <f t="shared" si="17"/>
        <v>1033.2</v>
      </c>
      <c r="K55" s="42" t="s">
        <v>85</v>
      </c>
      <c r="L55" s="44">
        <v>226.8</v>
      </c>
      <c r="M55" s="44">
        <v>226.8</v>
      </c>
      <c r="N55" s="41">
        <v>313.2</v>
      </c>
      <c r="O55" s="45" t="s">
        <v>95</v>
      </c>
      <c r="P55" s="45" t="s">
        <v>85</v>
      </c>
      <c r="Q55" s="45" t="s">
        <v>87</v>
      </c>
      <c r="R55" s="45" t="s">
        <v>88</v>
      </c>
      <c r="S55" s="46">
        <f t="shared" si="18"/>
        <v>61498.283963760005</v>
      </c>
      <c r="T55" s="46">
        <f t="shared" si="0"/>
        <v>49.088668553448279</v>
      </c>
      <c r="U55" s="47">
        <f t="shared" si="19"/>
        <v>61498.283963760005</v>
      </c>
      <c r="V55" s="47">
        <f t="shared" si="1"/>
        <v>0</v>
      </c>
      <c r="W55" s="47">
        <f t="shared" si="20"/>
        <v>59967.327495753903</v>
      </c>
      <c r="X55" s="47">
        <f t="shared" si="2"/>
        <v>1530.9564680061012</v>
      </c>
      <c r="Y55" s="48">
        <f t="shared" si="21"/>
        <v>61498.283963760005</v>
      </c>
      <c r="Z55" s="47">
        <f t="shared" si="3"/>
        <v>0</v>
      </c>
      <c r="AA55" s="48">
        <f t="shared" si="22"/>
        <v>61498.283963760005</v>
      </c>
      <c r="AB55" s="47">
        <f t="shared" si="4"/>
        <v>0</v>
      </c>
      <c r="AC55" s="47">
        <f t="shared" si="23"/>
        <v>1530.9564680061012</v>
      </c>
      <c r="AD55" s="47">
        <f t="shared" si="24"/>
        <v>59967.327495753903</v>
      </c>
      <c r="AE55" s="47">
        <f t="shared" si="25"/>
        <v>1.2220278320610642</v>
      </c>
      <c r="AF55" s="49">
        <f t="shared" si="26"/>
        <v>2.4894295732028393E-2</v>
      </c>
      <c r="AG55" s="47">
        <f>IF(ISBLANK($D55),"",S55*_xlfn.XLOOKUP(Q55,DATA!$B$24:$B$25,DATA!$C$24:$C$25,"error",0,1)/1000)</f>
        <v>24.493536537086335</v>
      </c>
      <c r="AH55" s="47">
        <f>IF(ISBLANK($D55),"",V55*_xlfn.XLOOKUP(Q55,DATA!$B$24:$B$25,DATA!$C$24:$C$25,"error",0,1)/1000)</f>
        <v>0</v>
      </c>
      <c r="AI55" s="47">
        <f>IF(ISBLANK($D55),"",X55*_xlfn.XLOOKUP(Q55,DATA!$B$24:$B$25,DATA!$C$24:$C$25,"error",0,1)/1000)</f>
        <v>0.60974934207747</v>
      </c>
      <c r="AJ55" s="47">
        <f>IF(ISBLANK($D55),"",Z55*_xlfn.XLOOKUP(Q55,DATA!$B$24:$B$25,DATA!$C$24:$C$25,"error",0,1)/1000)</f>
        <v>0</v>
      </c>
      <c r="AK55" s="47">
        <f>IF(ISBLANK($D55),"",AB55*_xlfn.XLOOKUP(Q55,DATA!$B$24:$B$25,DATA!$C$24:$C$25,"error",0,1)/1000)</f>
        <v>0</v>
      </c>
      <c r="AL55" s="47">
        <f t="shared" si="5"/>
        <v>0.60974934207747</v>
      </c>
      <c r="AM55" s="47">
        <f t="shared" si="6"/>
        <v>23.883787195008864</v>
      </c>
      <c r="AN55" s="47">
        <f t="shared" si="27"/>
        <v>0.83508617114457329</v>
      </c>
      <c r="AO55" s="47">
        <f t="shared" si="28"/>
        <v>0</v>
      </c>
      <c r="AP55" s="47">
        <f t="shared" si="29"/>
        <v>2.0788882106200286E-2</v>
      </c>
      <c r="AQ55" s="47">
        <f t="shared" si="30"/>
        <v>0</v>
      </c>
      <c r="AR55" s="47">
        <f t="shared" si="31"/>
        <v>0</v>
      </c>
      <c r="AS55" s="47">
        <f t="shared" si="32"/>
        <v>2.0788882106200286E-2</v>
      </c>
      <c r="AT55" s="47">
        <f t="shared" si="33"/>
        <v>0.81429728903837295</v>
      </c>
      <c r="AU55" s="47">
        <f t="shared" si="34"/>
        <v>4.5417361254150551E-2</v>
      </c>
      <c r="AV55" s="47">
        <f t="shared" si="35"/>
        <v>0</v>
      </c>
      <c r="AW55" s="47">
        <f t="shared" si="36"/>
        <v>1.1306332224291918E-3</v>
      </c>
      <c r="AX55" s="47">
        <f t="shared" si="37"/>
        <v>0</v>
      </c>
      <c r="AY55" s="47">
        <f t="shared" si="38"/>
        <v>0</v>
      </c>
      <c r="AZ55" s="47">
        <f t="shared" si="39"/>
        <v>1.1306332224291918E-3</v>
      </c>
      <c r="BA55" s="47">
        <f t="shared" si="40"/>
        <v>4.4286728031721359E-2</v>
      </c>
      <c r="BB55" s="23">
        <f>IF(V55&gt;0,J55*DATA!$C$4,0)</f>
        <v>0</v>
      </c>
      <c r="BC55" s="23">
        <f>IF(X55&gt;0,N55*_xlfn.XLOOKUP(Elektrenai!O55,DATA!$B$5:$B$6,DATA!$C$5:$C$6,"error",0,1),0)</f>
        <v>26622</v>
      </c>
      <c r="BD55" s="23" t="str">
        <f>IF(Z55&gt;0,(L55-M55)*DATA!$C$7,"0,00 ")</f>
        <v xml:space="preserve">0,00 </v>
      </c>
      <c r="BE55" s="23">
        <f>IF(G55="basement",D55*DATA!$C$8,IF(G55="ground",0,"error"))</f>
        <v>0</v>
      </c>
      <c r="BF55" s="23">
        <f t="shared" si="41"/>
        <v>26622</v>
      </c>
      <c r="BG55" s="23">
        <v>0.25</v>
      </c>
      <c r="BH55" s="23">
        <v>1.1000000000000001</v>
      </c>
      <c r="BI55" s="23">
        <f t="shared" si="42"/>
        <v>0.56999999999999995</v>
      </c>
      <c r="BJ55" s="23">
        <v>0.21</v>
      </c>
      <c r="BK55" s="23">
        <f t="shared" si="43"/>
        <v>0.25</v>
      </c>
      <c r="BL55" s="23">
        <f t="shared" si="44"/>
        <v>0.10900763358778627</v>
      </c>
      <c r="BM55" s="5">
        <v>1.1000000000000001</v>
      </c>
      <c r="BN55" s="5">
        <f t="shared" si="45"/>
        <v>0.56999999999999995</v>
      </c>
      <c r="BO55" s="50"/>
      <c r="BP55" s="48">
        <f t="shared" si="7"/>
        <v>5481</v>
      </c>
      <c r="BQ55" s="51">
        <f t="shared" si="8"/>
        <v>5</v>
      </c>
      <c r="BR55" s="47">
        <f t="shared" si="46"/>
        <v>1753.92</v>
      </c>
      <c r="BS55" s="46">
        <f t="shared" si="9"/>
        <v>17.5</v>
      </c>
      <c r="BT55" s="46">
        <f t="shared" si="47"/>
        <v>4384.8</v>
      </c>
      <c r="BU55" s="46">
        <f t="shared" si="10"/>
        <v>53.365397399999999</v>
      </c>
      <c r="BV55" s="46">
        <f t="shared" si="11"/>
        <v>53.365397399999999</v>
      </c>
      <c r="BW55" s="46">
        <f t="shared" si="12"/>
        <v>52.036903415267183</v>
      </c>
      <c r="BX55" s="46">
        <f t="shared" si="13"/>
        <v>53.365397399999999</v>
      </c>
      <c r="BY55" s="46">
        <f t="shared" si="14"/>
        <v>53.365397399999999</v>
      </c>
      <c r="BZ55" s="46">
        <f t="shared" si="48"/>
        <v>61498.283963760005</v>
      </c>
      <c r="CA55" s="46">
        <f t="shared" si="48"/>
        <v>61498.283963760005</v>
      </c>
      <c r="CB55" s="46">
        <f t="shared" si="48"/>
        <v>59967.327495753903</v>
      </c>
      <c r="CC55" s="46">
        <f t="shared" si="48"/>
        <v>61498.283963760005</v>
      </c>
      <c r="CD55" s="46">
        <f t="shared" si="48"/>
        <v>61498.283963760005</v>
      </c>
    </row>
    <row r="56" spans="1:82" s="52" customFormat="1" ht="15" customHeight="1" x14ac:dyDescent="0.35">
      <c r="A56" s="39">
        <v>53</v>
      </c>
      <c r="B56" s="40" t="s">
        <v>82</v>
      </c>
      <c r="C56" s="40" t="s">
        <v>143</v>
      </c>
      <c r="D56" s="41">
        <v>243.3</v>
      </c>
      <c r="E56" s="41">
        <f t="shared" si="16"/>
        <v>973.2</v>
      </c>
      <c r="F56" s="41">
        <v>62.8</v>
      </c>
      <c r="G56" s="42" t="s">
        <v>90</v>
      </c>
      <c r="H56" s="43">
        <v>5</v>
      </c>
      <c r="I56" s="44">
        <v>17.5</v>
      </c>
      <c r="J56" s="41">
        <f t="shared" si="17"/>
        <v>912.1</v>
      </c>
      <c r="K56" s="42" t="s">
        <v>85</v>
      </c>
      <c r="L56" s="44">
        <v>186.9</v>
      </c>
      <c r="M56" s="44">
        <v>186.9</v>
      </c>
      <c r="N56" s="41">
        <v>243.3</v>
      </c>
      <c r="O56" s="45" t="s">
        <v>95</v>
      </c>
      <c r="P56" s="45" t="s">
        <v>85</v>
      </c>
      <c r="Q56" s="45" t="s">
        <v>87</v>
      </c>
      <c r="R56" s="45" t="s">
        <v>88</v>
      </c>
      <c r="S56" s="46">
        <f t="shared" si="18"/>
        <v>49668.534323940017</v>
      </c>
      <c r="T56" s="46">
        <f t="shared" si="0"/>
        <v>51.036307361220729</v>
      </c>
      <c r="U56" s="47">
        <f t="shared" si="19"/>
        <v>49668.534323940017</v>
      </c>
      <c r="V56" s="47">
        <f t="shared" si="1"/>
        <v>0</v>
      </c>
      <c r="W56" s="47">
        <f t="shared" si="20"/>
        <v>48479.256837778179</v>
      </c>
      <c r="X56" s="47">
        <f t="shared" si="2"/>
        <v>1189.2774861618382</v>
      </c>
      <c r="Y56" s="48">
        <f t="shared" si="21"/>
        <v>49668.534323940017</v>
      </c>
      <c r="Z56" s="47">
        <f t="shared" si="3"/>
        <v>0</v>
      </c>
      <c r="AA56" s="48">
        <f t="shared" si="22"/>
        <v>49668.534323940017</v>
      </c>
      <c r="AB56" s="47">
        <f t="shared" si="4"/>
        <v>0</v>
      </c>
      <c r="AC56" s="47">
        <f t="shared" si="23"/>
        <v>1189.2774861618382</v>
      </c>
      <c r="AD56" s="47">
        <f t="shared" si="24"/>
        <v>48479.256837778179</v>
      </c>
      <c r="AE56" s="47">
        <f t="shared" si="25"/>
        <v>1.2220278320610749</v>
      </c>
      <c r="AF56" s="49">
        <f t="shared" si="26"/>
        <v>2.3944283888172047E-2</v>
      </c>
      <c r="AG56" s="47">
        <f>IF(ISBLANK($D56),"",S56*_xlfn.XLOOKUP(Q56,DATA!$B$24:$B$25,DATA!$C$24:$C$25,"error",0,1)/1000)</f>
        <v>19.781983850538833</v>
      </c>
      <c r="AH56" s="47">
        <f>IF(ISBLANK($D56),"",V56*_xlfn.XLOOKUP(Q56,DATA!$B$24:$B$25,DATA!$C$24:$C$25,"error",0,1)/1000)</f>
        <v>0</v>
      </c>
      <c r="AI56" s="47">
        <f>IF(ISBLANK($D56),"",X56*_xlfn.XLOOKUP(Q56,DATA!$B$24:$B$25,DATA!$C$24:$C$25,"error",0,1)/1000)</f>
        <v>0.47366543718853693</v>
      </c>
      <c r="AJ56" s="47">
        <f>IF(ISBLANK($D56),"",Z56*_xlfn.XLOOKUP(Q56,DATA!$B$24:$B$25,DATA!$C$24:$C$25,"error",0,1)/1000)</f>
        <v>0</v>
      </c>
      <c r="AK56" s="47">
        <f>IF(ISBLANK($D56),"",AB56*_xlfn.XLOOKUP(Q56,DATA!$B$24:$B$25,DATA!$C$24:$C$25,"error",0,1)/1000)</f>
        <v>0</v>
      </c>
      <c r="AL56" s="47">
        <f t="shared" si="5"/>
        <v>0.47366543718853693</v>
      </c>
      <c r="AM56" s="47">
        <f t="shared" si="6"/>
        <v>19.308318413350296</v>
      </c>
      <c r="AN56" s="47">
        <f t="shared" si="27"/>
        <v>0.67444981358152922</v>
      </c>
      <c r="AO56" s="47">
        <f t="shared" si="28"/>
        <v>0</v>
      </c>
      <c r="AP56" s="47">
        <f t="shared" si="29"/>
        <v>1.6149217804720867E-2</v>
      </c>
      <c r="AQ56" s="47">
        <f t="shared" si="30"/>
        <v>0</v>
      </c>
      <c r="AR56" s="47">
        <f t="shared" si="31"/>
        <v>0</v>
      </c>
      <c r="AS56" s="47">
        <f t="shared" si="32"/>
        <v>1.6149217804720867E-2</v>
      </c>
      <c r="AT56" s="47">
        <f t="shared" si="33"/>
        <v>0.65830059577680833</v>
      </c>
      <c r="AU56" s="47">
        <f t="shared" si="34"/>
        <v>3.6680922148720055E-2</v>
      </c>
      <c r="AV56" s="47">
        <f t="shared" si="35"/>
        <v>0</v>
      </c>
      <c r="AW56" s="47">
        <f t="shared" si="36"/>
        <v>8.782984132088916E-4</v>
      </c>
      <c r="AX56" s="47">
        <f t="shared" si="37"/>
        <v>0</v>
      </c>
      <c r="AY56" s="47">
        <f t="shared" si="38"/>
        <v>0</v>
      </c>
      <c r="AZ56" s="47">
        <f t="shared" si="39"/>
        <v>8.782984132088916E-4</v>
      </c>
      <c r="BA56" s="47">
        <f t="shared" si="40"/>
        <v>3.5802623735511165E-2</v>
      </c>
      <c r="BB56" s="23">
        <f>IF(V56&gt;0,J56*DATA!$C$4,0)</f>
        <v>0</v>
      </c>
      <c r="BC56" s="23">
        <f>IF(X56&gt;0,N56*_xlfn.XLOOKUP(Elektrenai!O56,DATA!$B$5:$B$6,DATA!$C$5:$C$6,"error",0,1),0)</f>
        <v>20680.5</v>
      </c>
      <c r="BD56" s="23" t="str">
        <f>IF(Z56&gt;0,(L56-M56)*DATA!$C$7,"0,00 ")</f>
        <v xml:space="preserve">0,00 </v>
      </c>
      <c r="BE56" s="23">
        <f>IF(G56="basement",D56*DATA!$C$8,IF(G56="ground",0,"error"))</f>
        <v>0</v>
      </c>
      <c r="BF56" s="23">
        <f t="shared" si="41"/>
        <v>20680.5</v>
      </c>
      <c r="BG56" s="23">
        <v>0.25</v>
      </c>
      <c r="BH56" s="23">
        <v>1.1000000000000001</v>
      </c>
      <c r="BI56" s="23">
        <f t="shared" si="42"/>
        <v>0.56999999999999995</v>
      </c>
      <c r="BJ56" s="23">
        <v>0.21</v>
      </c>
      <c r="BK56" s="23">
        <f t="shared" si="43"/>
        <v>0.25</v>
      </c>
      <c r="BL56" s="23">
        <f t="shared" si="44"/>
        <v>0.10900763358778627</v>
      </c>
      <c r="BM56" s="5">
        <v>1.1000000000000001</v>
      </c>
      <c r="BN56" s="5">
        <f t="shared" si="45"/>
        <v>0.56999999999999995</v>
      </c>
      <c r="BO56" s="50"/>
      <c r="BP56" s="48">
        <f t="shared" si="7"/>
        <v>4257.75</v>
      </c>
      <c r="BQ56" s="51">
        <f t="shared" si="8"/>
        <v>5</v>
      </c>
      <c r="BR56" s="47">
        <f t="shared" si="46"/>
        <v>1362.48</v>
      </c>
      <c r="BS56" s="46">
        <f t="shared" si="9"/>
        <v>17.5</v>
      </c>
      <c r="BT56" s="46">
        <f t="shared" si="47"/>
        <v>3406.2000000000003</v>
      </c>
      <c r="BU56" s="46">
        <f t="shared" si="10"/>
        <v>43.100081850000009</v>
      </c>
      <c r="BV56" s="46">
        <f t="shared" si="11"/>
        <v>43.100081850000009</v>
      </c>
      <c r="BW56" s="46">
        <f t="shared" si="12"/>
        <v>42.068081254580157</v>
      </c>
      <c r="BX56" s="46">
        <f t="shared" si="13"/>
        <v>43.100081850000009</v>
      </c>
      <c r="BY56" s="46">
        <f t="shared" si="14"/>
        <v>43.100081850000009</v>
      </c>
      <c r="BZ56" s="46">
        <f t="shared" si="48"/>
        <v>49668.534323940017</v>
      </c>
      <c r="CA56" s="46">
        <f t="shared" si="48"/>
        <v>49668.534323940017</v>
      </c>
      <c r="CB56" s="46">
        <f t="shared" si="48"/>
        <v>48479.256837778179</v>
      </c>
      <c r="CC56" s="46">
        <f t="shared" si="48"/>
        <v>49668.534323940017</v>
      </c>
      <c r="CD56" s="46">
        <f t="shared" si="48"/>
        <v>49668.534323940017</v>
      </c>
    </row>
    <row r="57" spans="1:82" s="52" customFormat="1" ht="15" customHeight="1" x14ac:dyDescent="0.35">
      <c r="A57" s="39">
        <v>54</v>
      </c>
      <c r="B57" s="40" t="s">
        <v>82</v>
      </c>
      <c r="C57" s="40" t="s">
        <v>144</v>
      </c>
      <c r="D57" s="41">
        <v>308.60000000000002</v>
      </c>
      <c r="E57" s="41">
        <f t="shared" si="16"/>
        <v>1234.4000000000001</v>
      </c>
      <c r="F57" s="41">
        <v>71</v>
      </c>
      <c r="G57" s="42" t="s">
        <v>84</v>
      </c>
      <c r="H57" s="43">
        <v>5</v>
      </c>
      <c r="I57" s="44">
        <v>17.5</v>
      </c>
      <c r="J57" s="41">
        <f t="shared" si="17"/>
        <v>1031.2</v>
      </c>
      <c r="K57" s="42" t="s">
        <v>85</v>
      </c>
      <c r="L57" s="44">
        <v>211.3</v>
      </c>
      <c r="M57" s="44">
        <v>211.3</v>
      </c>
      <c r="N57" s="41">
        <v>308.60000000000002</v>
      </c>
      <c r="O57" s="45" t="s">
        <v>95</v>
      </c>
      <c r="P57" s="45" t="s">
        <v>85</v>
      </c>
      <c r="Q57" s="45" t="s">
        <v>87</v>
      </c>
      <c r="R57" s="45" t="s">
        <v>88</v>
      </c>
      <c r="S57" s="46">
        <f t="shared" si="18"/>
        <v>61884.024626200015</v>
      </c>
      <c r="T57" s="46">
        <f t="shared" si="0"/>
        <v>50.132878018632539</v>
      </c>
      <c r="U57" s="47">
        <f t="shared" si="19"/>
        <v>61884.024626200015</v>
      </c>
      <c r="V57" s="47">
        <f t="shared" si="1"/>
        <v>0</v>
      </c>
      <c r="W57" s="47">
        <f t="shared" si="20"/>
        <v>60375.553470303836</v>
      </c>
      <c r="X57" s="47">
        <f t="shared" si="2"/>
        <v>1508.471155896179</v>
      </c>
      <c r="Y57" s="48">
        <f t="shared" si="21"/>
        <v>61884.024626200015</v>
      </c>
      <c r="Z57" s="47">
        <f t="shared" si="3"/>
        <v>0</v>
      </c>
      <c r="AA57" s="48">
        <f t="shared" si="22"/>
        <v>59035.307233286963</v>
      </c>
      <c r="AB57" s="47">
        <f t="shared" si="4"/>
        <v>2848.7173929130513</v>
      </c>
      <c r="AC57" s="47">
        <f t="shared" si="23"/>
        <v>4357.1885488092303</v>
      </c>
      <c r="AD57" s="47">
        <f t="shared" si="24"/>
        <v>57526.836077390784</v>
      </c>
      <c r="AE57" s="47">
        <f t="shared" si="25"/>
        <v>3.5298027777132455</v>
      </c>
      <c r="AF57" s="49">
        <f t="shared" si="26"/>
        <v>7.0408939546645399E-2</v>
      </c>
      <c r="AG57" s="47">
        <f>IF(ISBLANK($D57),"",S57*_xlfn.XLOOKUP(Q57,DATA!$B$24:$B$25,DATA!$C$24:$C$25,"error",0,1)/1000)</f>
        <v>24.647169328122942</v>
      </c>
      <c r="AH57" s="47">
        <f>IF(ISBLANK($D57),"",V57*_xlfn.XLOOKUP(Q57,DATA!$B$24:$B$25,DATA!$C$24:$C$25,"error",0,1)/1000)</f>
        <v>0</v>
      </c>
      <c r="AI57" s="47">
        <f>IF(ISBLANK($D57),"",X57*_xlfn.XLOOKUP(Q57,DATA!$B$24:$B$25,DATA!$C$24:$C$25,"error",0,1)/1000)</f>
        <v>0.60079389197033017</v>
      </c>
      <c r="AJ57" s="47">
        <f>IF(ISBLANK($D57),"",Z57*_xlfn.XLOOKUP(Q57,DATA!$B$24:$B$25,DATA!$C$24:$C$25,"error",0,1)/1000)</f>
        <v>0</v>
      </c>
      <c r="AK57" s="47">
        <f>IF(ISBLANK($D57),"",AB57*_xlfn.XLOOKUP(Q57,DATA!$B$24:$B$25,DATA!$C$24:$C$25,"error",0,1)/1000)</f>
        <v>1.1345871632494102</v>
      </c>
      <c r="AL57" s="47">
        <f t="shared" si="5"/>
        <v>1.7353810552197404</v>
      </c>
      <c r="AM57" s="47">
        <f t="shared" si="6"/>
        <v>22.911788272903202</v>
      </c>
      <c r="AN57" s="47">
        <f t="shared" si="27"/>
        <v>0.8403241497041315</v>
      </c>
      <c r="AO57" s="47">
        <f t="shared" si="28"/>
        <v>0</v>
      </c>
      <c r="AP57" s="47">
        <f t="shared" si="29"/>
        <v>2.0483553697233123E-2</v>
      </c>
      <c r="AQ57" s="47">
        <f t="shared" si="30"/>
        <v>0</v>
      </c>
      <c r="AR57" s="47">
        <f t="shared" si="31"/>
        <v>3.8682778558871249E-2</v>
      </c>
      <c r="AS57" s="47">
        <f t="shared" si="32"/>
        <v>5.9166332256104369E-2</v>
      </c>
      <c r="AT57" s="47">
        <f t="shared" si="33"/>
        <v>0.78115781744802715</v>
      </c>
      <c r="AU57" s="47">
        <f t="shared" si="34"/>
        <v>4.5702236243943387E-2</v>
      </c>
      <c r="AV57" s="47">
        <f t="shared" si="35"/>
        <v>0</v>
      </c>
      <c r="AW57" s="47">
        <f t="shared" si="36"/>
        <v>1.11402749821727E-3</v>
      </c>
      <c r="AX57" s="47">
        <f t="shared" si="37"/>
        <v>0</v>
      </c>
      <c r="AY57" s="47">
        <f t="shared" si="38"/>
        <v>2.1038184906290451E-3</v>
      </c>
      <c r="AZ57" s="47">
        <f t="shared" si="39"/>
        <v>3.2178459888463152E-3</v>
      </c>
      <c r="BA57" s="47">
        <f t="shared" si="40"/>
        <v>4.2484390255097072E-2</v>
      </c>
      <c r="BB57" s="23">
        <f>IF(V57&gt;0,J57*DATA!$C$4,0)</f>
        <v>0</v>
      </c>
      <c r="BC57" s="23">
        <f>IF(X57&gt;0,N57*_xlfn.XLOOKUP(Elektrenai!O57,DATA!$B$5:$B$6,DATA!$C$5:$C$6,"error",0,1),0)</f>
        <v>26231.000000000004</v>
      </c>
      <c r="BD57" s="23" t="str">
        <f>IF(Z57&gt;0,(L57-M57)*DATA!$C$7,"0,00 ")</f>
        <v xml:space="preserve">0,00 </v>
      </c>
      <c r="BE57" s="23">
        <f>IF(G57="basement",D57*DATA!$C$8,IF(G57="ground",0,"error"))</f>
        <v>12344</v>
      </c>
      <c r="BF57" s="23">
        <f t="shared" si="41"/>
        <v>38575</v>
      </c>
      <c r="BG57" s="23">
        <v>0.25</v>
      </c>
      <c r="BH57" s="23">
        <v>1.1000000000000001</v>
      </c>
      <c r="BI57" s="23">
        <f t="shared" si="42"/>
        <v>0.85</v>
      </c>
      <c r="BJ57" s="23">
        <v>0.21</v>
      </c>
      <c r="BK57" s="23">
        <f t="shared" si="43"/>
        <v>0.25</v>
      </c>
      <c r="BL57" s="23">
        <f t="shared" si="44"/>
        <v>0.10900763358778627</v>
      </c>
      <c r="BM57" s="5">
        <v>1.1000000000000001</v>
      </c>
      <c r="BN57" s="5">
        <f t="shared" si="45"/>
        <v>0.40124223602484466</v>
      </c>
      <c r="BO57" s="50"/>
      <c r="BP57" s="48">
        <f t="shared" si="7"/>
        <v>5400.5</v>
      </c>
      <c r="BQ57" s="51">
        <f t="shared" si="8"/>
        <v>5</v>
      </c>
      <c r="BR57" s="47">
        <f t="shared" si="46"/>
        <v>1728.16</v>
      </c>
      <c r="BS57" s="46">
        <f t="shared" si="9"/>
        <v>17.5</v>
      </c>
      <c r="BT57" s="46">
        <f t="shared" si="47"/>
        <v>4320.4000000000005</v>
      </c>
      <c r="BU57" s="46">
        <f t="shared" si="10"/>
        <v>53.700125500000006</v>
      </c>
      <c r="BV57" s="46">
        <f t="shared" si="11"/>
        <v>53.700125500000006</v>
      </c>
      <c r="BW57" s="46">
        <f t="shared" si="12"/>
        <v>52.391143240458028</v>
      </c>
      <c r="BX57" s="46">
        <f t="shared" si="13"/>
        <v>53.700125500000006</v>
      </c>
      <c r="BY57" s="46">
        <f t="shared" si="14"/>
        <v>51.228138869565221</v>
      </c>
      <c r="BZ57" s="46">
        <f t="shared" si="48"/>
        <v>61884.024626200015</v>
      </c>
      <c r="CA57" s="46">
        <f t="shared" si="48"/>
        <v>61884.024626200015</v>
      </c>
      <c r="CB57" s="46">
        <f t="shared" si="48"/>
        <v>60375.553470303836</v>
      </c>
      <c r="CC57" s="46">
        <f t="shared" si="48"/>
        <v>61884.024626200015</v>
      </c>
      <c r="CD57" s="46">
        <f t="shared" si="48"/>
        <v>59035.307233286963</v>
      </c>
    </row>
    <row r="58" spans="1:82" s="52" customFormat="1" ht="15" customHeight="1" x14ac:dyDescent="0.35">
      <c r="A58" s="39">
        <v>55</v>
      </c>
      <c r="B58" s="40" t="s">
        <v>82</v>
      </c>
      <c r="C58" s="40" t="s">
        <v>145</v>
      </c>
      <c r="D58" s="41">
        <v>450.3</v>
      </c>
      <c r="E58" s="41">
        <f t="shared" si="16"/>
        <v>3242.16</v>
      </c>
      <c r="F58" s="41">
        <v>88.6</v>
      </c>
      <c r="G58" s="42" t="s">
        <v>84</v>
      </c>
      <c r="H58" s="43">
        <v>9</v>
      </c>
      <c r="I58" s="44">
        <v>29.2</v>
      </c>
      <c r="J58" s="41">
        <f t="shared" si="17"/>
        <v>2173.2199999999998</v>
      </c>
      <c r="K58" s="42" t="s">
        <v>91</v>
      </c>
      <c r="L58" s="44">
        <v>413.9</v>
      </c>
      <c r="M58" s="44">
        <v>227.6</v>
      </c>
      <c r="N58" s="41">
        <v>450.3</v>
      </c>
      <c r="O58" s="45" t="s">
        <v>95</v>
      </c>
      <c r="P58" s="45" t="s">
        <v>91</v>
      </c>
      <c r="Q58" s="45" t="s">
        <v>87</v>
      </c>
      <c r="R58" s="45" t="s">
        <v>88</v>
      </c>
      <c r="S58" s="46">
        <f t="shared" si="18"/>
        <v>324272.93430462002</v>
      </c>
      <c r="T58" s="46">
        <f t="shared" si="0"/>
        <v>100.01756060916797</v>
      </c>
      <c r="U58" s="47">
        <f t="shared" si="19"/>
        <v>191350.71766842558</v>
      </c>
      <c r="V58" s="47">
        <f t="shared" si="1"/>
        <v>132922.21663619444</v>
      </c>
      <c r="W58" s="47">
        <f t="shared" si="20"/>
        <v>277993.05477335432</v>
      </c>
      <c r="X58" s="47">
        <f t="shared" si="2"/>
        <v>46279.879531265702</v>
      </c>
      <c r="Y58" s="48">
        <f t="shared" si="21"/>
        <v>308493.06348462007</v>
      </c>
      <c r="Z58" s="47">
        <f t="shared" si="3"/>
        <v>15779.870819999953</v>
      </c>
      <c r="AA58" s="48">
        <f t="shared" si="22"/>
        <v>320116.1700725113</v>
      </c>
      <c r="AB58" s="47">
        <f t="shared" si="4"/>
        <v>4156.7642321087187</v>
      </c>
      <c r="AC58" s="47">
        <f t="shared" si="23"/>
        <v>199138.73121956881</v>
      </c>
      <c r="AD58" s="47">
        <f t="shared" si="24"/>
        <v>125134.20308505121</v>
      </c>
      <c r="AE58" s="47">
        <f t="shared" si="25"/>
        <v>61.421623614987794</v>
      </c>
      <c r="AF58" s="49">
        <f t="shared" si="26"/>
        <v>0.61410839497476877</v>
      </c>
      <c r="AG58" s="47">
        <f>IF(ISBLANK($D58),"",S58*_xlfn.XLOOKUP(Q58,DATA!$B$24:$B$25,DATA!$C$24:$C$25,"error",0,1)/1000)</f>
        <v>129.15142427484406</v>
      </c>
      <c r="AH58" s="47">
        <f>IF(ISBLANK($D58),"",V58*_xlfn.XLOOKUP(Q58,DATA!$B$24:$B$25,DATA!$C$24:$C$25,"error",0,1)/1000)</f>
        <v>52.940260441863522</v>
      </c>
      <c r="AI58" s="47">
        <f>IF(ISBLANK($D58),"",X58*_xlfn.XLOOKUP(Q58,DATA!$B$24:$B$25,DATA!$C$24:$C$25,"error",0,1)/1000)</f>
        <v>18.432350419712503</v>
      </c>
      <c r="AJ58" s="47">
        <f>IF(ISBLANK($D58),"",Z58*_xlfn.XLOOKUP(Q58,DATA!$B$24:$B$25,DATA!$C$24:$C$25,"error",0,1)/1000)</f>
        <v>6.2848069501895818</v>
      </c>
      <c r="AK58" s="47">
        <f>IF(ISBLANK($D58),"",AB58*_xlfn.XLOOKUP(Q58,DATA!$B$24:$B$25,DATA!$C$24:$C$25,"error",0,1)/1000)</f>
        <v>1.6555560583642606</v>
      </c>
      <c r="AL58" s="47">
        <f t="shared" si="5"/>
        <v>79.312973870129852</v>
      </c>
      <c r="AM58" s="47">
        <f t="shared" si="6"/>
        <v>49.838450404714209</v>
      </c>
      <c r="AN58" s="47">
        <f t="shared" si="27"/>
        <v>4.4033073064906452</v>
      </c>
      <c r="AO58" s="47">
        <f t="shared" si="28"/>
        <v>1.8049528831760673</v>
      </c>
      <c r="AP58" s="47">
        <f t="shared" si="29"/>
        <v>0.6284352165268754</v>
      </c>
      <c r="AQ58" s="47">
        <f t="shared" si="30"/>
        <v>0.21427511557875448</v>
      </c>
      <c r="AR58" s="47">
        <f t="shared" si="31"/>
        <v>5.6444767287944821E-2</v>
      </c>
      <c r="AS58" s="47">
        <f t="shared" si="32"/>
        <v>2.7041079825696421</v>
      </c>
      <c r="AT58" s="47">
        <f t="shared" si="33"/>
        <v>1.699199323921003</v>
      </c>
      <c r="AU58" s="47">
        <f t="shared" si="34"/>
        <v>0.23948019445445207</v>
      </c>
      <c r="AV58" s="47">
        <f t="shared" si="35"/>
        <v>9.8164955874638721E-2</v>
      </c>
      <c r="AW58" s="47">
        <f t="shared" si="36"/>
        <v>3.4178352174975897E-2</v>
      </c>
      <c r="AX58" s="47">
        <f t="shared" si="37"/>
        <v>1.1653660027295971E-2</v>
      </c>
      <c r="AY58" s="47">
        <f t="shared" si="38"/>
        <v>3.0698297677584628E-3</v>
      </c>
      <c r="AZ58" s="47">
        <f t="shared" si="39"/>
        <v>0.14706679784466906</v>
      </c>
      <c r="BA58" s="47">
        <f t="shared" si="40"/>
        <v>9.2413396609783011E-2</v>
      </c>
      <c r="BB58" s="23">
        <f>IF(V58&gt;0,J58*DATA!$C$4,0)</f>
        <v>141259.29999999999</v>
      </c>
      <c r="BC58" s="23">
        <f>IF(X58&gt;0,N58*_xlfn.XLOOKUP(Elektrenai!O58,DATA!$B$5:$B$6,DATA!$C$5:$C$6,"error",0,1),0)</f>
        <v>38275.5</v>
      </c>
      <c r="BD58" s="23">
        <f>IF(Z58&gt;0,(L58-M58)*DATA!$C$7,"0,00 ")</f>
        <v>27944.999999999996</v>
      </c>
      <c r="BE58" s="23">
        <f>IF(G58="basement",D58*DATA!$C$8,IF(G58="ground",0,"error"))</f>
        <v>18012</v>
      </c>
      <c r="BF58" s="23">
        <f t="shared" si="41"/>
        <v>225491.8</v>
      </c>
      <c r="BG58" s="23">
        <v>1.48</v>
      </c>
      <c r="BH58" s="23">
        <v>1.887690263348635</v>
      </c>
      <c r="BI58" s="23">
        <f t="shared" si="42"/>
        <v>0.85</v>
      </c>
      <c r="BJ58" s="23">
        <v>2.33</v>
      </c>
      <c r="BK58" s="23">
        <f t="shared" si="43"/>
        <v>0.21630769230769231</v>
      </c>
      <c r="BL58" s="23">
        <f t="shared" si="44"/>
        <v>0.20657105606258153</v>
      </c>
      <c r="BM58" s="5">
        <v>1.1000000000000001</v>
      </c>
      <c r="BN58" s="5">
        <f t="shared" si="45"/>
        <v>0.40124223602484466</v>
      </c>
      <c r="BO58" s="50"/>
      <c r="BP58" s="48">
        <f t="shared" si="7"/>
        <v>13148.76</v>
      </c>
      <c r="BQ58" s="51">
        <f t="shared" si="8"/>
        <v>9</v>
      </c>
      <c r="BR58" s="47">
        <f t="shared" si="46"/>
        <v>4207.6032000000005</v>
      </c>
      <c r="BS58" s="46">
        <f t="shared" si="9"/>
        <v>29.2</v>
      </c>
      <c r="BT58" s="46">
        <f t="shared" si="47"/>
        <v>10519.008000000002</v>
      </c>
      <c r="BU58" s="46">
        <f t="shared" si="10"/>
        <v>281.38921755000001</v>
      </c>
      <c r="BV58" s="46">
        <f t="shared" si="11"/>
        <v>166.04539887923079</v>
      </c>
      <c r="BW58" s="46">
        <f t="shared" si="12"/>
        <v>241.22965530488918</v>
      </c>
      <c r="BX58" s="46">
        <f t="shared" si="13"/>
        <v>267.69616755000004</v>
      </c>
      <c r="BY58" s="46">
        <f t="shared" si="14"/>
        <v>277.78216771304346</v>
      </c>
      <c r="BZ58" s="46">
        <f t="shared" si="48"/>
        <v>324272.93430462002</v>
      </c>
      <c r="CA58" s="46">
        <f t="shared" si="48"/>
        <v>191350.71766842558</v>
      </c>
      <c r="CB58" s="46">
        <f t="shared" si="48"/>
        <v>277993.05477335432</v>
      </c>
      <c r="CC58" s="46">
        <f t="shared" si="48"/>
        <v>308493.06348462007</v>
      </c>
      <c r="CD58" s="46">
        <f t="shared" si="48"/>
        <v>320116.1700725113</v>
      </c>
    </row>
    <row r="59" spans="1:82" s="52" customFormat="1" ht="15" customHeight="1" x14ac:dyDescent="0.35">
      <c r="A59" s="39">
        <v>56</v>
      </c>
      <c r="B59" s="40" t="s">
        <v>82</v>
      </c>
      <c r="C59" s="40" t="s">
        <v>146</v>
      </c>
      <c r="D59" s="41">
        <v>294.7</v>
      </c>
      <c r="E59" s="41">
        <f t="shared" si="16"/>
        <v>1178.8</v>
      </c>
      <c r="F59" s="41">
        <v>71.8</v>
      </c>
      <c r="G59" s="42" t="s">
        <v>84</v>
      </c>
      <c r="H59" s="43">
        <v>5</v>
      </c>
      <c r="I59" s="44">
        <v>17.5</v>
      </c>
      <c r="J59" s="41">
        <f t="shared" si="17"/>
        <v>850.3</v>
      </c>
      <c r="K59" s="42" t="s">
        <v>85</v>
      </c>
      <c r="L59" s="44">
        <v>406.2</v>
      </c>
      <c r="M59" s="44">
        <v>182.8</v>
      </c>
      <c r="N59" s="41">
        <v>294.7</v>
      </c>
      <c r="O59" s="45" t="s">
        <v>95</v>
      </c>
      <c r="P59" s="45" t="s">
        <v>85</v>
      </c>
      <c r="Q59" s="45" t="s">
        <v>87</v>
      </c>
      <c r="R59" s="45" t="s">
        <v>88</v>
      </c>
      <c r="S59" s="46">
        <f t="shared" si="18"/>
        <v>87275.388827899995</v>
      </c>
      <c r="T59" s="46">
        <f t="shared" si="0"/>
        <v>74.037486280878852</v>
      </c>
      <c r="U59" s="47">
        <f t="shared" si="19"/>
        <v>87275.388827899995</v>
      </c>
      <c r="V59" s="47">
        <f t="shared" si="1"/>
        <v>0</v>
      </c>
      <c r="W59" s="47">
        <f t="shared" si="20"/>
        <v>85834.862419466415</v>
      </c>
      <c r="X59" s="47">
        <f t="shared" si="2"/>
        <v>1440.5264084335795</v>
      </c>
      <c r="Y59" s="48">
        <f t="shared" si="21"/>
        <v>68353.096067900013</v>
      </c>
      <c r="Z59" s="47">
        <f t="shared" si="3"/>
        <v>18922.292759999982</v>
      </c>
      <c r="AA59" s="48">
        <f t="shared" si="22"/>
        <v>84554.983721965225</v>
      </c>
      <c r="AB59" s="47">
        <f t="shared" si="4"/>
        <v>2720.4051059347694</v>
      </c>
      <c r="AC59" s="47">
        <f t="shared" si="23"/>
        <v>23083.224274368331</v>
      </c>
      <c r="AD59" s="47">
        <f t="shared" si="24"/>
        <v>64192.164553531664</v>
      </c>
      <c r="AE59" s="47">
        <f t="shared" si="25"/>
        <v>19.581968335907984</v>
      </c>
      <c r="AF59" s="49">
        <f t="shared" si="26"/>
        <v>0.26448721208090609</v>
      </c>
      <c r="AG59" s="47">
        <f>IF(ISBLANK($D59),"",S59*_xlfn.XLOOKUP(Q59,DATA!$B$24:$B$25,DATA!$C$24:$C$25,"error",0,1)/1000)</f>
        <v>34.760041862376013</v>
      </c>
      <c r="AH59" s="47">
        <f>IF(ISBLANK($D59),"",V59*_xlfn.XLOOKUP(Q59,DATA!$B$24:$B$25,DATA!$C$24:$C$25,"error",0,1)/1000)</f>
        <v>0</v>
      </c>
      <c r="AI59" s="47">
        <f>IF(ISBLANK($D59),"",X59*_xlfn.XLOOKUP(Q59,DATA!$B$24:$B$25,DATA!$C$24:$C$25,"error",0,1)/1000)</f>
        <v>0.57373285795092599</v>
      </c>
      <c r="AJ59" s="47">
        <f>IF(ISBLANK($D59),"",Z59*_xlfn.XLOOKUP(Q59,DATA!$B$24:$B$25,DATA!$C$24:$C$25,"error",0,1)/1000)</f>
        <v>7.5363707604527939</v>
      </c>
      <c r="AK59" s="47">
        <f>IF(ISBLANK($D59),"",AB59*_xlfn.XLOOKUP(Q59,DATA!$B$24:$B$25,DATA!$C$24:$C$25,"error",0,1)/1000)</f>
        <v>1.0834829455916999</v>
      </c>
      <c r="AL59" s="47">
        <f t="shared" si="5"/>
        <v>9.1935865639954191</v>
      </c>
      <c r="AM59" s="47">
        <f t="shared" si="6"/>
        <v>25.566455298380596</v>
      </c>
      <c r="AN59" s="47">
        <f t="shared" si="27"/>
        <v>1.1851138860133625</v>
      </c>
      <c r="AO59" s="47">
        <f t="shared" si="28"/>
        <v>0</v>
      </c>
      <c r="AP59" s="47">
        <f t="shared" si="29"/>
        <v>1.9560930896223541E-2</v>
      </c>
      <c r="AQ59" s="47">
        <f t="shared" si="30"/>
        <v>0.25694611283034813</v>
      </c>
      <c r="AR59" s="47">
        <f t="shared" si="31"/>
        <v>3.6940423983471381E-2</v>
      </c>
      <c r="AS59" s="47">
        <f t="shared" si="32"/>
        <v>0.31344746771004306</v>
      </c>
      <c r="AT59" s="47">
        <f t="shared" si="33"/>
        <v>0.87166641830331948</v>
      </c>
      <c r="AU59" s="47">
        <f t="shared" si="34"/>
        <v>6.4454121440673154E-2</v>
      </c>
      <c r="AV59" s="47">
        <f t="shared" si="35"/>
        <v>0</v>
      </c>
      <c r="AW59" s="47">
        <f t="shared" si="36"/>
        <v>1.0638493315768909E-3</v>
      </c>
      <c r="AX59" s="47">
        <f t="shared" si="37"/>
        <v>1.3974383521727992E-2</v>
      </c>
      <c r="AY59" s="47">
        <f t="shared" si="38"/>
        <v>2.0090580336629129E-3</v>
      </c>
      <c r="AZ59" s="47">
        <f t="shared" si="39"/>
        <v>1.7047290886967797E-2</v>
      </c>
      <c r="BA59" s="47">
        <f t="shared" si="40"/>
        <v>4.7406830553705356E-2</v>
      </c>
      <c r="BB59" s="23">
        <f>IF(V59&gt;0,J59*DATA!$C$4,0)</f>
        <v>0</v>
      </c>
      <c r="BC59" s="23">
        <f>IF(X59&gt;0,N59*_xlfn.XLOOKUP(Elektrenai!O59,DATA!$B$5:$B$6,DATA!$C$5:$C$6,"error",0,1),0)</f>
        <v>25049.5</v>
      </c>
      <c r="BD59" s="23">
        <f>IF(Z59&gt;0,(L59-M59)*DATA!$C$7,"0,00 ")</f>
        <v>33510</v>
      </c>
      <c r="BE59" s="23">
        <f>IF(G59="basement",D59*DATA!$C$8,IF(G59="ground",0,"error"))</f>
        <v>11788</v>
      </c>
      <c r="BF59" s="23">
        <f t="shared" si="41"/>
        <v>70347.5</v>
      </c>
      <c r="BG59" s="23">
        <v>0.25</v>
      </c>
      <c r="BH59" s="23">
        <v>2.0624569177744951</v>
      </c>
      <c r="BI59" s="23">
        <f t="shared" si="42"/>
        <v>0.85</v>
      </c>
      <c r="BJ59" s="23">
        <v>0.21</v>
      </c>
      <c r="BK59" s="23">
        <f t="shared" si="43"/>
        <v>0.25</v>
      </c>
      <c r="BL59" s="23">
        <f t="shared" si="44"/>
        <v>0.10900763358778627</v>
      </c>
      <c r="BM59" s="5">
        <v>1.1000000000000001</v>
      </c>
      <c r="BN59" s="5">
        <f t="shared" si="45"/>
        <v>0.40124223602484466</v>
      </c>
      <c r="BO59" s="50"/>
      <c r="BP59" s="48">
        <f t="shared" si="7"/>
        <v>5157.25</v>
      </c>
      <c r="BQ59" s="51">
        <f t="shared" si="8"/>
        <v>5</v>
      </c>
      <c r="BR59" s="47">
        <f t="shared" si="46"/>
        <v>1650.32</v>
      </c>
      <c r="BS59" s="46">
        <f t="shared" si="9"/>
        <v>17.5</v>
      </c>
      <c r="BT59" s="46">
        <f t="shared" si="47"/>
        <v>4125.8</v>
      </c>
      <c r="BU59" s="46">
        <f t="shared" si="10"/>
        <v>75.733589749999993</v>
      </c>
      <c r="BV59" s="46">
        <f t="shared" si="11"/>
        <v>75.733589749999993</v>
      </c>
      <c r="BW59" s="46">
        <f t="shared" si="12"/>
        <v>74.483566833969462</v>
      </c>
      <c r="BX59" s="46">
        <f t="shared" si="13"/>
        <v>59.313689750000009</v>
      </c>
      <c r="BY59" s="46">
        <f t="shared" si="14"/>
        <v>73.372946652173908</v>
      </c>
      <c r="BZ59" s="46">
        <f t="shared" si="48"/>
        <v>87275.388827899995</v>
      </c>
      <c r="CA59" s="46">
        <f t="shared" si="48"/>
        <v>87275.388827899995</v>
      </c>
      <c r="CB59" s="46">
        <f t="shared" si="48"/>
        <v>85834.862419466415</v>
      </c>
      <c r="CC59" s="46">
        <f t="shared" si="48"/>
        <v>68353.096067900013</v>
      </c>
      <c r="CD59" s="46">
        <f t="shared" si="48"/>
        <v>84554.983721965225</v>
      </c>
    </row>
    <row r="60" spans="1:82" s="52" customFormat="1" ht="15" customHeight="1" x14ac:dyDescent="0.35">
      <c r="A60" s="39">
        <v>57</v>
      </c>
      <c r="B60" s="40" t="s">
        <v>82</v>
      </c>
      <c r="C60" s="40" t="s">
        <v>147</v>
      </c>
      <c r="D60" s="41">
        <v>414.2</v>
      </c>
      <c r="E60" s="41">
        <f t="shared" si="16"/>
        <v>1656.8000000000002</v>
      </c>
      <c r="F60" s="41">
        <v>87.4</v>
      </c>
      <c r="G60" s="42" t="s">
        <v>84</v>
      </c>
      <c r="H60" s="43">
        <v>5</v>
      </c>
      <c r="I60" s="44">
        <v>17.5</v>
      </c>
      <c r="J60" s="41">
        <f t="shared" si="17"/>
        <v>1284.9000000000001</v>
      </c>
      <c r="K60" s="42" t="s">
        <v>91</v>
      </c>
      <c r="L60" s="44">
        <v>244.6</v>
      </c>
      <c r="M60" s="44">
        <v>146.69999999999999</v>
      </c>
      <c r="N60" s="41">
        <v>414.2</v>
      </c>
      <c r="O60" s="45" t="s">
        <v>95</v>
      </c>
      <c r="P60" s="45" t="s">
        <v>91</v>
      </c>
      <c r="Q60" s="45" t="s">
        <v>87</v>
      </c>
      <c r="R60" s="45" t="s">
        <v>88</v>
      </c>
      <c r="S60" s="46">
        <f t="shared" si="18"/>
        <v>207070.69436620001</v>
      </c>
      <c r="T60" s="46">
        <f t="shared" si="0"/>
        <v>124.98231190620473</v>
      </c>
      <c r="U60" s="47">
        <f t="shared" si="19"/>
        <v>128481.43227775693</v>
      </c>
      <c r="V60" s="47">
        <f t="shared" si="1"/>
        <v>78589.26208844308</v>
      </c>
      <c r="W60" s="47">
        <f t="shared" si="20"/>
        <v>164501.01614756745</v>
      </c>
      <c r="X60" s="47">
        <f t="shared" si="2"/>
        <v>42569.678218632558</v>
      </c>
      <c r="Y60" s="48">
        <f t="shared" si="21"/>
        <v>198778.42730619997</v>
      </c>
      <c r="Z60" s="47">
        <f t="shared" si="3"/>
        <v>8292.267060000042</v>
      </c>
      <c r="AA60" s="48">
        <f t="shared" si="22"/>
        <v>203247.17283624355</v>
      </c>
      <c r="AB60" s="47">
        <f t="shared" si="4"/>
        <v>3823.5215299564588</v>
      </c>
      <c r="AC60" s="47">
        <f t="shared" si="23"/>
        <v>133274.72889703215</v>
      </c>
      <c r="AD60" s="47">
        <f t="shared" si="24"/>
        <v>73795.965469167859</v>
      </c>
      <c r="AE60" s="47">
        <f t="shared" si="25"/>
        <v>80.441048344418235</v>
      </c>
      <c r="AF60" s="49">
        <f t="shared" si="26"/>
        <v>0.64361946196663977</v>
      </c>
      <c r="AG60" s="47">
        <f>IF(ISBLANK($D60),"",S60*_xlfn.XLOOKUP(Q60,DATA!$B$24:$B$25,DATA!$C$24:$C$25,"error",0,1)/1000)</f>
        <v>82.472116152170145</v>
      </c>
      <c r="AH60" s="47">
        <f>IF(ISBLANK($D60),"",V60*_xlfn.XLOOKUP(Q60,DATA!$B$24:$B$25,DATA!$C$24:$C$25,"error",0,1)/1000)</f>
        <v>31.30053130458511</v>
      </c>
      <c r="AI60" s="47">
        <f>IF(ISBLANK($D60),"",X60*_xlfn.XLOOKUP(Q60,DATA!$B$24:$B$25,DATA!$C$24:$C$25,"error",0,1)/1000)</f>
        <v>16.954651440916976</v>
      </c>
      <c r="AJ60" s="47">
        <f>IF(ISBLANK($D60),"",Z60*_xlfn.XLOOKUP(Q60,DATA!$B$24:$B$25,DATA!$C$24:$C$25,"error",0,1)/1000)</f>
        <v>3.3026441246568168</v>
      </c>
      <c r="AK60" s="47">
        <f>IF(ISBLANK($D60),"",AB60*_xlfn.XLOOKUP(Q60,DATA!$B$24:$B$25,DATA!$C$24:$C$25,"error",0,1)/1000)</f>
        <v>1.5228321549510586</v>
      </c>
      <c r="AL60" s="47">
        <f t="shared" si="5"/>
        <v>53.080659025109959</v>
      </c>
      <c r="AM60" s="47">
        <f t="shared" si="6"/>
        <v>29.391457127060185</v>
      </c>
      <c r="AN60" s="47">
        <f t="shared" si="27"/>
        <v>2.8118162356598169</v>
      </c>
      <c r="AO60" s="47">
        <f t="shared" si="28"/>
        <v>1.067164833561687</v>
      </c>
      <c r="AP60" s="47">
        <f t="shared" si="29"/>
        <v>0.57805433418927732</v>
      </c>
      <c r="AQ60" s="47">
        <f t="shared" si="30"/>
        <v>0.11260082563156325</v>
      </c>
      <c r="AR60" s="47">
        <f t="shared" si="31"/>
        <v>5.1919659361905908E-2</v>
      </c>
      <c r="AS60" s="47">
        <f t="shared" si="32"/>
        <v>1.8097396527444336</v>
      </c>
      <c r="AT60" s="47">
        <f t="shared" si="33"/>
        <v>1.0020765829153833</v>
      </c>
      <c r="AU60" s="47">
        <f t="shared" si="34"/>
        <v>0.15292466594221543</v>
      </c>
      <c r="AV60" s="47">
        <f t="shared" si="35"/>
        <v>5.803929275605936E-2</v>
      </c>
      <c r="AW60" s="47">
        <f t="shared" si="36"/>
        <v>3.1438315502720422E-2</v>
      </c>
      <c r="AX60" s="47">
        <f t="shared" si="37"/>
        <v>6.1239576847680333E-3</v>
      </c>
      <c r="AY60" s="47">
        <f t="shared" si="38"/>
        <v>2.8237252716089884E-3</v>
      </c>
      <c r="AZ60" s="47">
        <f t="shared" si="39"/>
        <v>9.8425291215156821E-2</v>
      </c>
      <c r="BA60" s="47">
        <f t="shared" si="40"/>
        <v>5.4499374727058611E-2</v>
      </c>
      <c r="BB60" s="23">
        <f>IF(V60&gt;0,J60*DATA!$C$4,0)</f>
        <v>83518.5</v>
      </c>
      <c r="BC60" s="23">
        <f>IF(X60&gt;0,N60*_xlfn.XLOOKUP(Elektrenai!O60,DATA!$B$5:$B$6,DATA!$C$5:$C$6,"error",0,1),0)</f>
        <v>35207</v>
      </c>
      <c r="BD60" s="23">
        <f>IF(Z60&gt;0,(L60-M60)*DATA!$C$7,"0,00 ")</f>
        <v>14685</v>
      </c>
      <c r="BE60" s="23">
        <f>IF(G60="basement",D60*DATA!$C$8,IF(G60="ground",0,"error"))</f>
        <v>16568</v>
      </c>
      <c r="BF60" s="23">
        <f t="shared" si="41"/>
        <v>149978.5</v>
      </c>
      <c r="BG60" s="23">
        <v>1.48</v>
      </c>
      <c r="BH60" s="23">
        <v>1.8004292722812758</v>
      </c>
      <c r="BI60" s="23">
        <f t="shared" si="42"/>
        <v>0.85</v>
      </c>
      <c r="BJ60" s="23">
        <v>2.33</v>
      </c>
      <c r="BK60" s="23">
        <f t="shared" si="43"/>
        <v>0.21630769230769231</v>
      </c>
      <c r="BL60" s="23">
        <f t="shared" si="44"/>
        <v>0.20657105606258153</v>
      </c>
      <c r="BM60" s="5">
        <v>1.1000000000000001</v>
      </c>
      <c r="BN60" s="5">
        <f t="shared" si="45"/>
        <v>0.40124223602484466</v>
      </c>
      <c r="BO60" s="50"/>
      <c r="BP60" s="48">
        <f t="shared" si="7"/>
        <v>7248.5</v>
      </c>
      <c r="BQ60" s="51">
        <f t="shared" si="8"/>
        <v>5</v>
      </c>
      <c r="BR60" s="47">
        <f t="shared" si="46"/>
        <v>2319.52</v>
      </c>
      <c r="BS60" s="46">
        <f t="shared" si="9"/>
        <v>17.5</v>
      </c>
      <c r="BT60" s="46">
        <f t="shared" si="47"/>
        <v>5798.8</v>
      </c>
      <c r="BU60" s="46">
        <f t="shared" si="10"/>
        <v>179.6864755</v>
      </c>
      <c r="BV60" s="46">
        <f t="shared" si="11"/>
        <v>111.49030916153846</v>
      </c>
      <c r="BW60" s="46">
        <f t="shared" si="12"/>
        <v>142.74645621968713</v>
      </c>
      <c r="BX60" s="46">
        <f t="shared" si="13"/>
        <v>172.49082549999997</v>
      </c>
      <c r="BY60" s="46">
        <f t="shared" si="14"/>
        <v>176.36859843478265</v>
      </c>
      <c r="BZ60" s="46">
        <f t="shared" si="48"/>
        <v>207070.69436620001</v>
      </c>
      <c r="CA60" s="46">
        <f t="shared" si="48"/>
        <v>128481.43227775693</v>
      </c>
      <c r="CB60" s="46">
        <f t="shared" si="48"/>
        <v>164501.01614756745</v>
      </c>
      <c r="CC60" s="46">
        <f t="shared" si="48"/>
        <v>198778.42730619997</v>
      </c>
      <c r="CD60" s="46">
        <f t="shared" si="48"/>
        <v>203247.17283624355</v>
      </c>
    </row>
    <row r="61" spans="1:82" s="52" customFormat="1" ht="15" customHeight="1" x14ac:dyDescent="0.35">
      <c r="A61" s="39">
        <v>58</v>
      </c>
      <c r="B61" s="40" t="s">
        <v>82</v>
      </c>
      <c r="C61" s="40" t="s">
        <v>148</v>
      </c>
      <c r="D61" s="41">
        <v>902.8</v>
      </c>
      <c r="E61" s="41">
        <f t="shared" si="16"/>
        <v>3611.2</v>
      </c>
      <c r="F61" s="41">
        <v>154.19999999999999</v>
      </c>
      <c r="G61" s="42" t="s">
        <v>84</v>
      </c>
      <c r="H61" s="43">
        <v>5</v>
      </c>
      <c r="I61" s="44">
        <v>17.5</v>
      </c>
      <c r="J61" s="41">
        <f t="shared" si="17"/>
        <v>2158.9</v>
      </c>
      <c r="K61" s="42" t="s">
        <v>91</v>
      </c>
      <c r="L61" s="44">
        <v>539.6</v>
      </c>
      <c r="M61" s="44">
        <v>350.7</v>
      </c>
      <c r="N61" s="41">
        <v>902.8</v>
      </c>
      <c r="O61" s="45" t="s">
        <v>95</v>
      </c>
      <c r="P61" s="45" t="s">
        <v>91</v>
      </c>
      <c r="Q61" s="45" t="s">
        <v>87</v>
      </c>
      <c r="R61" s="45" t="s">
        <v>88</v>
      </c>
      <c r="S61" s="46">
        <f t="shared" si="18"/>
        <v>403639.47995000007</v>
      </c>
      <c r="T61" s="46">
        <f t="shared" si="0"/>
        <v>111.77433538712896</v>
      </c>
      <c r="U61" s="47">
        <f t="shared" si="19"/>
        <v>271593.12776481849</v>
      </c>
      <c r="V61" s="47">
        <f t="shared" si="1"/>
        <v>132046.35218518157</v>
      </c>
      <c r="W61" s="47">
        <f t="shared" si="20"/>
        <v>310853.61443628324</v>
      </c>
      <c r="X61" s="47">
        <f t="shared" si="2"/>
        <v>92785.865513716824</v>
      </c>
      <c r="Y61" s="48">
        <f t="shared" si="21"/>
        <v>387639.38549000002</v>
      </c>
      <c r="Z61" s="47">
        <f t="shared" si="3"/>
        <v>16000.094460000051</v>
      </c>
      <c r="AA61" s="48">
        <f t="shared" si="22"/>
        <v>395305.64306626085</v>
      </c>
      <c r="AB61" s="47">
        <f t="shared" si="4"/>
        <v>8333.836883739219</v>
      </c>
      <c r="AC61" s="47">
        <f t="shared" si="23"/>
        <v>249166.14904263767</v>
      </c>
      <c r="AD61" s="47">
        <f t="shared" si="24"/>
        <v>154473.3309073624</v>
      </c>
      <c r="AE61" s="47">
        <f t="shared" si="25"/>
        <v>68.998158241758333</v>
      </c>
      <c r="AF61" s="49">
        <f t="shared" si="26"/>
        <v>0.61729875648809818</v>
      </c>
      <c r="AG61" s="47">
        <f>IF(ISBLANK($D61),"",S61*_xlfn.XLOOKUP(Q61,DATA!$B$24:$B$25,DATA!$C$24:$C$25,"error",0,1)/1000)</f>
        <v>160.76153207448601</v>
      </c>
      <c r="AH61" s="47">
        <f>IF(ISBLANK($D61),"",V61*_xlfn.XLOOKUP(Q61,DATA!$B$24:$B$25,DATA!$C$24:$C$25,"error",0,1)/1000)</f>
        <v>52.591421148314119</v>
      </c>
      <c r="AI61" s="47">
        <f>IF(ISBLANK($D61),"",X61*_xlfn.XLOOKUP(Q61,DATA!$B$24:$B$25,DATA!$C$24:$C$25,"error",0,1)/1000)</f>
        <v>36.954754516803135</v>
      </c>
      <c r="AJ61" s="47">
        <f>IF(ISBLANK($D61),"",Z61*_xlfn.XLOOKUP(Q61,DATA!$B$24:$B$25,DATA!$C$24:$C$25,"error",0,1)/1000)</f>
        <v>6.3725176215288215</v>
      </c>
      <c r="AK61" s="47">
        <f>IF(ISBLANK($D61),"",AB61*_xlfn.XLOOKUP(Q61,DATA!$B$24:$B$25,DATA!$C$24:$C$25,"error",0,1)/1000)</f>
        <v>3.3192005540556564</v>
      </c>
      <c r="AL61" s="47">
        <f t="shared" si="5"/>
        <v>99.237893840701744</v>
      </c>
      <c r="AM61" s="47">
        <f t="shared" si="6"/>
        <v>61.523638233784268</v>
      </c>
      <c r="AN61" s="47">
        <f t="shared" si="27"/>
        <v>5.4810268857723683</v>
      </c>
      <c r="AO61" s="47">
        <f t="shared" si="28"/>
        <v>1.793059505935346</v>
      </c>
      <c r="AP61" s="47">
        <f t="shared" si="29"/>
        <v>1.2599407361324966</v>
      </c>
      <c r="AQ61" s="47">
        <f t="shared" si="30"/>
        <v>0.2172655358713203</v>
      </c>
      <c r="AR61" s="47">
        <f t="shared" si="31"/>
        <v>0.11316530292595345</v>
      </c>
      <c r="AS61" s="47">
        <f t="shared" si="32"/>
        <v>3.3834310808651167</v>
      </c>
      <c r="AT61" s="47">
        <f t="shared" si="33"/>
        <v>2.0975958049072516</v>
      </c>
      <c r="AU61" s="47">
        <f t="shared" si="34"/>
        <v>0.29809352222136015</v>
      </c>
      <c r="AV61" s="47">
        <f t="shared" si="35"/>
        <v>9.7518117465216422E-2</v>
      </c>
      <c r="AW61" s="47">
        <f t="shared" si="36"/>
        <v>6.8523687194244384E-2</v>
      </c>
      <c r="AX61" s="47">
        <f t="shared" si="37"/>
        <v>1.1816298331488041E-2</v>
      </c>
      <c r="AY61" s="47">
        <f t="shared" si="38"/>
        <v>6.1546575934540411E-3</v>
      </c>
      <c r="AZ61" s="47">
        <f t="shared" si="39"/>
        <v>0.18401276058440288</v>
      </c>
      <c r="BA61" s="47">
        <f t="shared" si="40"/>
        <v>0.11408076163695727</v>
      </c>
      <c r="BB61" s="23">
        <f>IF(V61&gt;0,J61*DATA!$C$4,0)</f>
        <v>140328.5</v>
      </c>
      <c r="BC61" s="23">
        <f>IF(X61&gt;0,N61*_xlfn.XLOOKUP(Elektrenai!O61,DATA!$B$5:$B$6,DATA!$C$5:$C$6,"error",0,1),0)</f>
        <v>76738</v>
      </c>
      <c r="BD61" s="23">
        <f>IF(Z61&gt;0,(L61-M61)*DATA!$C$7,"0,00 ")</f>
        <v>28335.000000000004</v>
      </c>
      <c r="BE61" s="23">
        <f>IF(G61="basement",D61*DATA!$C$8,IF(G61="ground",0,"error"))</f>
        <v>36112</v>
      </c>
      <c r="BF61" s="23">
        <f t="shared" si="41"/>
        <v>281513.5</v>
      </c>
      <c r="BG61" s="23">
        <v>1.48</v>
      </c>
      <c r="BH61" s="23">
        <v>1.7126297257227578</v>
      </c>
      <c r="BI61" s="23">
        <f t="shared" si="42"/>
        <v>0.85</v>
      </c>
      <c r="BJ61" s="23">
        <v>2.33</v>
      </c>
      <c r="BK61" s="23">
        <f t="shared" si="43"/>
        <v>0.21630769230769231</v>
      </c>
      <c r="BL61" s="23">
        <f t="shared" si="44"/>
        <v>0.20657105606258153</v>
      </c>
      <c r="BM61" s="5">
        <v>1.1000000000000001</v>
      </c>
      <c r="BN61" s="5">
        <f t="shared" si="45"/>
        <v>0.40124223602484466</v>
      </c>
      <c r="BO61" s="50"/>
      <c r="BP61" s="48">
        <f t="shared" si="7"/>
        <v>15799</v>
      </c>
      <c r="BQ61" s="51">
        <f t="shared" si="8"/>
        <v>5</v>
      </c>
      <c r="BR61" s="47">
        <f t="shared" si="46"/>
        <v>5055.68</v>
      </c>
      <c r="BS61" s="46">
        <f t="shared" si="9"/>
        <v>17.5</v>
      </c>
      <c r="BT61" s="46">
        <f t="shared" si="47"/>
        <v>12639.2</v>
      </c>
      <c r="BU61" s="46">
        <f t="shared" si="10"/>
        <v>350.25987500000002</v>
      </c>
      <c r="BV61" s="46">
        <f t="shared" si="11"/>
        <v>235.67609143076925</v>
      </c>
      <c r="BW61" s="46">
        <f t="shared" si="12"/>
        <v>269.74454567535855</v>
      </c>
      <c r="BX61" s="46">
        <f t="shared" si="13"/>
        <v>336.37572499999999</v>
      </c>
      <c r="BY61" s="46">
        <f t="shared" si="14"/>
        <v>343.02815260869562</v>
      </c>
      <c r="BZ61" s="46">
        <f t="shared" si="48"/>
        <v>403639.47995000007</v>
      </c>
      <c r="CA61" s="46">
        <f t="shared" si="48"/>
        <v>271593.12776481849</v>
      </c>
      <c r="CB61" s="46">
        <f t="shared" si="48"/>
        <v>310853.61443628324</v>
      </c>
      <c r="CC61" s="46">
        <f t="shared" si="48"/>
        <v>387639.38549000002</v>
      </c>
      <c r="CD61" s="46">
        <f t="shared" si="48"/>
        <v>395305.64306626085</v>
      </c>
    </row>
    <row r="62" spans="1:82" s="52" customFormat="1" ht="15" customHeight="1" x14ac:dyDescent="0.35">
      <c r="A62" s="39">
        <v>59</v>
      </c>
      <c r="B62" s="40" t="s">
        <v>82</v>
      </c>
      <c r="C62" s="40" t="s">
        <v>149</v>
      </c>
      <c r="D62" s="41">
        <v>254.6</v>
      </c>
      <c r="E62" s="41">
        <f t="shared" si="16"/>
        <v>1018.4000000000001</v>
      </c>
      <c r="F62" s="41">
        <v>64</v>
      </c>
      <c r="G62" s="42" t="s">
        <v>90</v>
      </c>
      <c r="H62" s="43">
        <v>5</v>
      </c>
      <c r="I62" s="44">
        <v>17.5</v>
      </c>
      <c r="J62" s="41">
        <f t="shared" si="17"/>
        <v>859.9</v>
      </c>
      <c r="K62" s="42" t="s">
        <v>91</v>
      </c>
      <c r="L62" s="44">
        <v>260.10000000000002</v>
      </c>
      <c r="M62" s="44">
        <v>195</v>
      </c>
      <c r="N62" s="41">
        <v>254.6</v>
      </c>
      <c r="O62" s="45" t="s">
        <v>95</v>
      </c>
      <c r="P62" s="45" t="s">
        <v>91</v>
      </c>
      <c r="Q62" s="45" t="s">
        <v>87</v>
      </c>
      <c r="R62" s="45" t="s">
        <v>88</v>
      </c>
      <c r="S62" s="46">
        <f t="shared" si="18"/>
        <v>137097.13023748001</v>
      </c>
      <c r="T62" s="46">
        <f t="shared" si="0"/>
        <v>134.62012002894738</v>
      </c>
      <c r="U62" s="47">
        <f t="shared" si="19"/>
        <v>84502.448573652306</v>
      </c>
      <c r="V62" s="47">
        <f t="shared" si="1"/>
        <v>52594.681663827709</v>
      </c>
      <c r="W62" s="47">
        <f t="shared" si="20"/>
        <v>110930.44729575174</v>
      </c>
      <c r="X62" s="47">
        <f t="shared" si="2"/>
        <v>26166.682941728272</v>
      </c>
      <c r="Y62" s="48">
        <f t="shared" si="21"/>
        <v>131583.06909748001</v>
      </c>
      <c r="Z62" s="47">
        <f t="shared" si="3"/>
        <v>5514.0611400000053</v>
      </c>
      <c r="AA62" s="48">
        <f t="shared" si="22"/>
        <v>137097.13023748001</v>
      </c>
      <c r="AB62" s="47">
        <f t="shared" si="4"/>
        <v>0</v>
      </c>
      <c r="AC62" s="47">
        <f t="shared" si="23"/>
        <v>84275.425745555985</v>
      </c>
      <c r="AD62" s="47">
        <f t="shared" si="24"/>
        <v>52821.704491924029</v>
      </c>
      <c r="AE62" s="47">
        <f t="shared" si="25"/>
        <v>82.752774691237207</v>
      </c>
      <c r="AF62" s="49">
        <f t="shared" si="26"/>
        <v>0.6147132737175014</v>
      </c>
      <c r="AG62" s="47">
        <f>IF(ISBLANK($D62),"",S62*_xlfn.XLOOKUP(Q62,DATA!$B$24:$B$25,DATA!$C$24:$C$25,"error",0,1)/1000)</f>
        <v>54.603045030983544</v>
      </c>
      <c r="AH62" s="47">
        <f>IF(ISBLANK($D62),"",V62*_xlfn.XLOOKUP(Q62,DATA!$B$24:$B$25,DATA!$C$24:$C$25,"error",0,1)/1000)</f>
        <v>20.947409813069303</v>
      </c>
      <c r="AI62" s="47">
        <f>IF(ISBLANK($D62),"",X62*_xlfn.XLOOKUP(Q62,DATA!$B$24:$B$25,DATA!$C$24:$C$25,"error",0,1)/1000)</f>
        <v>10.421666482031537</v>
      </c>
      <c r="AJ62" s="47">
        <f>IF(ISBLANK($D62),"",Z62*_xlfn.XLOOKUP(Q62,DATA!$B$24:$B$25,DATA!$C$24:$C$25,"error",0,1)/1000)</f>
        <v>2.1961402708392019</v>
      </c>
      <c r="AK62" s="47">
        <f>IF(ISBLANK($D62),"",AB62*_xlfn.XLOOKUP(Q62,DATA!$B$24:$B$25,DATA!$C$24:$C$25,"error",0,1)/1000)</f>
        <v>0</v>
      </c>
      <c r="AL62" s="47">
        <f t="shared" si="5"/>
        <v>33.565216565940041</v>
      </c>
      <c r="AM62" s="47">
        <f t="shared" si="6"/>
        <v>21.037828465043503</v>
      </c>
      <c r="AN62" s="47">
        <f t="shared" si="27"/>
        <v>1.8616441010352756</v>
      </c>
      <c r="AO62" s="47">
        <f t="shared" si="28"/>
        <v>0.71418401461568592</v>
      </c>
      <c r="AP62" s="47">
        <f t="shared" si="29"/>
        <v>0.35531780174937233</v>
      </c>
      <c r="AQ62" s="47">
        <f t="shared" si="30"/>
        <v>7.4875523479210795E-2</v>
      </c>
      <c r="AR62" s="47">
        <f t="shared" si="31"/>
        <v>0</v>
      </c>
      <c r="AS62" s="47">
        <f t="shared" si="32"/>
        <v>1.1443773398442691</v>
      </c>
      <c r="AT62" s="47">
        <f t="shared" si="33"/>
        <v>0.71726676119100641</v>
      </c>
      <c r="AU62" s="47">
        <f t="shared" si="34"/>
        <v>0.101248189210811</v>
      </c>
      <c r="AV62" s="47">
        <f t="shared" si="35"/>
        <v>3.8841923761331977E-2</v>
      </c>
      <c r="AW62" s="47">
        <f t="shared" si="36"/>
        <v>1.9324469162222649E-2</v>
      </c>
      <c r="AX62" s="47">
        <f t="shared" si="37"/>
        <v>4.0722129241920054E-3</v>
      </c>
      <c r="AY62" s="47">
        <f t="shared" si="38"/>
        <v>0</v>
      </c>
      <c r="AZ62" s="47">
        <f t="shared" si="39"/>
        <v>6.2238605847746625E-2</v>
      </c>
      <c r="BA62" s="47">
        <f t="shared" si="40"/>
        <v>3.9009583363064371E-2</v>
      </c>
      <c r="BB62" s="23">
        <f>IF(V62&gt;0,J62*DATA!$C$4,0)</f>
        <v>55893.5</v>
      </c>
      <c r="BC62" s="23">
        <f>IF(X62&gt;0,N62*_xlfn.XLOOKUP(Elektrenai!O62,DATA!$B$5:$B$6,DATA!$C$5:$C$6,"error",0,1),0)</f>
        <v>21641</v>
      </c>
      <c r="BD62" s="23">
        <f>IF(Z62&gt;0,(L62-M62)*DATA!$C$7,"0,00 ")</f>
        <v>9765.0000000000036</v>
      </c>
      <c r="BE62" s="23">
        <f>IF(G62="basement",D62*DATA!$C$8,IF(G62="ground",0,"error"))</f>
        <v>0</v>
      </c>
      <c r="BF62" s="23">
        <f t="shared" si="41"/>
        <v>87299.5</v>
      </c>
      <c r="BG62" s="23">
        <v>1.48</v>
      </c>
      <c r="BH62" s="23">
        <v>1.5380046136101502</v>
      </c>
      <c r="BI62" s="23">
        <f t="shared" si="42"/>
        <v>0.56999999999999995</v>
      </c>
      <c r="BJ62" s="23">
        <v>2.33</v>
      </c>
      <c r="BK62" s="23">
        <f t="shared" si="43"/>
        <v>0.21630769230769231</v>
      </c>
      <c r="BL62" s="23">
        <f t="shared" si="44"/>
        <v>0.20657105606258153</v>
      </c>
      <c r="BM62" s="5">
        <v>1.1000000000000001</v>
      </c>
      <c r="BN62" s="5">
        <f t="shared" si="45"/>
        <v>0.56999999999999995</v>
      </c>
      <c r="BO62" s="50"/>
      <c r="BP62" s="48">
        <f t="shared" si="7"/>
        <v>4455.5</v>
      </c>
      <c r="BQ62" s="51">
        <f t="shared" si="8"/>
        <v>5</v>
      </c>
      <c r="BR62" s="47">
        <f t="shared" si="46"/>
        <v>1425.76</v>
      </c>
      <c r="BS62" s="46">
        <f t="shared" si="9"/>
        <v>17.5</v>
      </c>
      <c r="BT62" s="46">
        <f t="shared" si="47"/>
        <v>3564.4</v>
      </c>
      <c r="BU62" s="46">
        <f t="shared" si="10"/>
        <v>118.9666177</v>
      </c>
      <c r="BV62" s="46">
        <f t="shared" si="11"/>
        <v>73.327359053846152</v>
      </c>
      <c r="BW62" s="46">
        <f t="shared" si="12"/>
        <v>96.260367316688416</v>
      </c>
      <c r="BX62" s="46">
        <f t="shared" si="13"/>
        <v>114.18176769999999</v>
      </c>
      <c r="BY62" s="46">
        <f t="shared" si="14"/>
        <v>118.9666177</v>
      </c>
      <c r="BZ62" s="46">
        <f t="shared" si="48"/>
        <v>137097.13023748001</v>
      </c>
      <c r="CA62" s="46">
        <f t="shared" si="48"/>
        <v>84502.448573652306</v>
      </c>
      <c r="CB62" s="46">
        <f t="shared" si="48"/>
        <v>110930.44729575174</v>
      </c>
      <c r="CC62" s="46">
        <f t="shared" si="48"/>
        <v>131583.06909748001</v>
      </c>
      <c r="CD62" s="46">
        <f t="shared" si="48"/>
        <v>137097.13023748001</v>
      </c>
    </row>
    <row r="63" spans="1:82" s="52" customFormat="1" ht="15" customHeight="1" x14ac:dyDescent="0.35">
      <c r="A63" s="39">
        <v>60</v>
      </c>
      <c r="B63" s="40" t="s">
        <v>82</v>
      </c>
      <c r="C63" s="40" t="s">
        <v>150</v>
      </c>
      <c r="D63" s="41">
        <v>308.10000000000002</v>
      </c>
      <c r="E63" s="41">
        <f t="shared" si="16"/>
        <v>1232.4000000000001</v>
      </c>
      <c r="F63" s="41">
        <v>71</v>
      </c>
      <c r="G63" s="42" t="s">
        <v>84</v>
      </c>
      <c r="H63" s="43">
        <v>5</v>
      </c>
      <c r="I63" s="44">
        <v>17.5</v>
      </c>
      <c r="J63" s="41">
        <f t="shared" si="17"/>
        <v>756.9</v>
      </c>
      <c r="K63" s="42" t="s">
        <v>91</v>
      </c>
      <c r="L63" s="44">
        <v>485.6</v>
      </c>
      <c r="M63" s="44">
        <v>208.8</v>
      </c>
      <c r="N63" s="41">
        <v>308.10000000000002</v>
      </c>
      <c r="O63" s="45" t="s">
        <v>95</v>
      </c>
      <c r="P63" s="45" t="s">
        <v>91</v>
      </c>
      <c r="Q63" s="45" t="s">
        <v>87</v>
      </c>
      <c r="R63" s="45" t="s">
        <v>88</v>
      </c>
      <c r="S63" s="46">
        <f t="shared" si="18"/>
        <v>173227.00165890003</v>
      </c>
      <c r="T63" s="46">
        <f t="shared" si="0"/>
        <v>140.56069592575463</v>
      </c>
      <c r="U63" s="47">
        <f t="shared" si="19"/>
        <v>126932.18301562619</v>
      </c>
      <c r="V63" s="47">
        <f t="shared" si="1"/>
        <v>46294.818643273844</v>
      </c>
      <c r="W63" s="47">
        <f t="shared" si="20"/>
        <v>141561.82092698137</v>
      </c>
      <c r="X63" s="47">
        <f t="shared" si="2"/>
        <v>31665.180731918663</v>
      </c>
      <c r="Y63" s="48">
        <f t="shared" si="21"/>
        <v>149781.65413890002</v>
      </c>
      <c r="Z63" s="47">
        <f t="shared" si="3"/>
        <v>23445.34752000001</v>
      </c>
      <c r="AA63" s="48">
        <f t="shared" si="22"/>
        <v>170382.89981587828</v>
      </c>
      <c r="AB63" s="47">
        <f t="shared" si="4"/>
        <v>2844.1018430217518</v>
      </c>
      <c r="AC63" s="47">
        <f t="shared" si="23"/>
        <v>104249.44873821427</v>
      </c>
      <c r="AD63" s="47">
        <f t="shared" si="24"/>
        <v>68977.552920685761</v>
      </c>
      <c r="AE63" s="47">
        <f t="shared" si="25"/>
        <v>84.590594562004426</v>
      </c>
      <c r="AF63" s="49">
        <f t="shared" si="26"/>
        <v>0.60180830782657702</v>
      </c>
      <c r="AG63" s="47">
        <f>IF(ISBLANK($D63),"",S63*_xlfn.XLOOKUP(Q63,DATA!$B$24:$B$25,DATA!$C$24:$C$25,"error",0,1)/1000)</f>
        <v>68.9928502207067</v>
      </c>
      <c r="AH63" s="47">
        <f>IF(ISBLANK($D63),"",V63*_xlfn.XLOOKUP(Q63,DATA!$B$24:$B$25,DATA!$C$24:$C$25,"error",0,1)/1000)</f>
        <v>18.438300369243109</v>
      </c>
      <c r="AI63" s="47">
        <f>IF(ISBLANK($D63),"",X63*_xlfn.XLOOKUP(Q63,DATA!$B$24:$B$25,DATA!$C$24:$C$25,"error",0,1)/1000)</f>
        <v>12.611608181908567</v>
      </c>
      <c r="AJ63" s="47">
        <f>IF(ISBLANK($D63),"",Z63*_xlfn.XLOOKUP(Q63,DATA!$B$24:$B$25,DATA!$C$24:$C$25,"error",0,1)/1000)</f>
        <v>9.3378130102656058</v>
      </c>
      <c r="AK63" s="47">
        <f>IF(ISBLANK($D63),"",AB63*_xlfn.XLOOKUP(Q63,DATA!$B$24:$B$25,DATA!$C$24:$C$25,"error",0,1)/1000)</f>
        <v>1.1327488820387035</v>
      </c>
      <c r="AL63" s="47">
        <f t="shared" si="5"/>
        <v>41.520470443455984</v>
      </c>
      <c r="AM63" s="47">
        <f t="shared" si="6"/>
        <v>27.472379777250715</v>
      </c>
      <c r="AN63" s="47">
        <f t="shared" si="27"/>
        <v>2.3522521968162731</v>
      </c>
      <c r="AO63" s="47">
        <f t="shared" si="28"/>
        <v>0.62863807496524304</v>
      </c>
      <c r="AP63" s="47">
        <f t="shared" si="29"/>
        <v>0.42998199025523082</v>
      </c>
      <c r="AQ63" s="47">
        <f t="shared" si="30"/>
        <v>0.31836474499301903</v>
      </c>
      <c r="AR63" s="47">
        <f t="shared" si="31"/>
        <v>3.8620103933856939E-2</v>
      </c>
      <c r="AS63" s="47">
        <f t="shared" si="32"/>
        <v>1.4156049141473497</v>
      </c>
      <c r="AT63" s="47">
        <f t="shared" si="33"/>
        <v>0.93664728266892339</v>
      </c>
      <c r="AU63" s="47">
        <f t="shared" si="34"/>
        <v>0.12793061539654998</v>
      </c>
      <c r="AV63" s="47">
        <f t="shared" si="35"/>
        <v>3.4189384922609797E-2</v>
      </c>
      <c r="AW63" s="47">
        <f t="shared" si="36"/>
        <v>2.3385188330246685E-2</v>
      </c>
      <c r="AX63" s="47">
        <f t="shared" si="37"/>
        <v>1.7314724077056014E-2</v>
      </c>
      <c r="AY63" s="47">
        <f t="shared" si="38"/>
        <v>2.1004098410978937E-3</v>
      </c>
      <c r="AZ63" s="47">
        <f t="shared" si="39"/>
        <v>7.6989707171010377E-2</v>
      </c>
      <c r="BA63" s="47">
        <f t="shared" si="40"/>
        <v>5.0940908225539608E-2</v>
      </c>
      <c r="BB63" s="23">
        <f>IF(V63&gt;0,J63*DATA!$C$4,0)</f>
        <v>49198.5</v>
      </c>
      <c r="BC63" s="23">
        <f>IF(X63&gt;0,N63*_xlfn.XLOOKUP(Elektrenai!O63,DATA!$B$5:$B$6,DATA!$C$5:$C$6,"error",0,1),0)</f>
        <v>26188.500000000004</v>
      </c>
      <c r="BD63" s="23">
        <f>IF(Z63&gt;0,(L63-M63)*DATA!$C$7,"0,00 ")</f>
        <v>41520</v>
      </c>
      <c r="BE63" s="23">
        <f>IF(G63="basement",D63*DATA!$C$8,IF(G63="ground",0,"error"))</f>
        <v>12324</v>
      </c>
      <c r="BF63" s="23">
        <f t="shared" si="41"/>
        <v>129231</v>
      </c>
      <c r="BG63" s="23">
        <v>1.48</v>
      </c>
      <c r="BH63" s="23">
        <v>2.0975288303130153</v>
      </c>
      <c r="BI63" s="23">
        <f t="shared" si="42"/>
        <v>0.85</v>
      </c>
      <c r="BJ63" s="23">
        <v>2.33</v>
      </c>
      <c r="BK63" s="23">
        <f t="shared" si="43"/>
        <v>0.21630769230769231</v>
      </c>
      <c r="BL63" s="23">
        <f t="shared" si="44"/>
        <v>0.20657105606258153</v>
      </c>
      <c r="BM63" s="5">
        <v>1.1000000000000001</v>
      </c>
      <c r="BN63" s="5">
        <f t="shared" si="45"/>
        <v>0.40124223602484466</v>
      </c>
      <c r="BO63" s="50"/>
      <c r="BP63" s="48">
        <f t="shared" si="7"/>
        <v>5391.75</v>
      </c>
      <c r="BQ63" s="51">
        <f t="shared" si="8"/>
        <v>5</v>
      </c>
      <c r="BR63" s="47">
        <f t="shared" si="46"/>
        <v>1725.3600000000001</v>
      </c>
      <c r="BS63" s="46">
        <f t="shared" si="9"/>
        <v>17.5</v>
      </c>
      <c r="BT63" s="46">
        <f t="shared" si="47"/>
        <v>4313.4000000000005</v>
      </c>
      <c r="BU63" s="46">
        <f t="shared" si="10"/>
        <v>150.31846725000003</v>
      </c>
      <c r="BV63" s="46">
        <f t="shared" si="11"/>
        <v>110.1459415269231</v>
      </c>
      <c r="BW63" s="46">
        <f t="shared" si="12"/>
        <v>122.84087202966103</v>
      </c>
      <c r="BX63" s="46">
        <f t="shared" si="13"/>
        <v>129.97366725000001</v>
      </c>
      <c r="BY63" s="46">
        <f t="shared" si="14"/>
        <v>147.8504857826087</v>
      </c>
      <c r="BZ63" s="46">
        <f t="shared" si="48"/>
        <v>173227.00165890003</v>
      </c>
      <c r="CA63" s="46">
        <f t="shared" si="48"/>
        <v>126932.18301562619</v>
      </c>
      <c r="CB63" s="46">
        <f t="shared" si="48"/>
        <v>141561.82092698137</v>
      </c>
      <c r="CC63" s="46">
        <f t="shared" si="48"/>
        <v>149781.65413890002</v>
      </c>
      <c r="CD63" s="46">
        <f t="shared" si="48"/>
        <v>170382.89981587828</v>
      </c>
    </row>
    <row r="64" spans="1:82" s="52" customFormat="1" ht="15" customHeight="1" x14ac:dyDescent="0.35">
      <c r="A64" s="39">
        <v>61</v>
      </c>
      <c r="B64" s="40" t="s">
        <v>82</v>
      </c>
      <c r="C64" s="40" t="s">
        <v>151</v>
      </c>
      <c r="D64" s="41">
        <v>283.25</v>
      </c>
      <c r="E64" s="41">
        <f t="shared" si="16"/>
        <v>2039.4</v>
      </c>
      <c r="F64" s="41">
        <v>95.2</v>
      </c>
      <c r="G64" s="42" t="s">
        <v>90</v>
      </c>
      <c r="H64" s="43">
        <v>9</v>
      </c>
      <c r="I64" s="44">
        <v>29.2</v>
      </c>
      <c r="J64" s="41">
        <f t="shared" si="17"/>
        <v>2600.6400000000003</v>
      </c>
      <c r="K64" s="42" t="s">
        <v>85</v>
      </c>
      <c r="L64" s="44">
        <v>179.2</v>
      </c>
      <c r="M64" s="44">
        <v>0</v>
      </c>
      <c r="N64" s="41">
        <v>583.5</v>
      </c>
      <c r="O64" s="45" t="s">
        <v>86</v>
      </c>
      <c r="P64" s="45" t="s">
        <v>85</v>
      </c>
      <c r="Q64" s="45" t="s">
        <v>87</v>
      </c>
      <c r="R64" s="45" t="s">
        <v>88</v>
      </c>
      <c r="S64" s="46">
        <f t="shared" si="18"/>
        <v>110808.83891245001</v>
      </c>
      <c r="T64" s="46">
        <f t="shared" si="0"/>
        <v>54.334038890090227</v>
      </c>
      <c r="U64" s="47">
        <f t="shared" si="19"/>
        <v>110808.83891245001</v>
      </c>
      <c r="V64" s="47">
        <f t="shared" si="1"/>
        <v>0</v>
      </c>
      <c r="W64" s="47">
        <f t="shared" si="20"/>
        <v>108195.97249451994</v>
      </c>
      <c r="X64" s="47">
        <f t="shared" si="2"/>
        <v>2612.8664179300686</v>
      </c>
      <c r="Y64" s="48">
        <f t="shared" si="21"/>
        <v>95630.348032450012</v>
      </c>
      <c r="Z64" s="47">
        <f t="shared" si="3"/>
        <v>15178.490879999998</v>
      </c>
      <c r="AA64" s="48">
        <f t="shared" si="22"/>
        <v>110808.83891245001</v>
      </c>
      <c r="AB64" s="47">
        <f t="shared" si="4"/>
        <v>0</v>
      </c>
      <c r="AC64" s="47">
        <f t="shared" si="23"/>
        <v>17791.357297930066</v>
      </c>
      <c r="AD64" s="47">
        <f t="shared" si="24"/>
        <v>93017.481614519944</v>
      </c>
      <c r="AE64" s="47">
        <f t="shared" si="25"/>
        <v>8.7238194066539503</v>
      </c>
      <c r="AF64" s="49">
        <f t="shared" si="26"/>
        <v>0.16055900840173054</v>
      </c>
      <c r="AG64" s="47">
        <f>IF(ISBLANK($D64),"",S64*_xlfn.XLOOKUP(Q64,DATA!$B$24:$B$25,DATA!$C$24:$C$25,"error",0,1)/1000)</f>
        <v>44.132944362050594</v>
      </c>
      <c r="AH64" s="47">
        <f>IF(ISBLANK($D64),"",V64*_xlfn.XLOOKUP(Q64,DATA!$B$24:$B$25,DATA!$C$24:$C$25,"error",0,1)/1000)</f>
        <v>0</v>
      </c>
      <c r="AI64" s="47">
        <f>IF(ISBLANK($D64),"",X64*_xlfn.XLOOKUP(Q64,DATA!$B$24:$B$25,DATA!$C$24:$C$25,"error",0,1)/1000)</f>
        <v>1.0406524369331878</v>
      </c>
      <c r="AJ64" s="47">
        <f>IF(ISBLANK($D64),"",Z64*_xlfn.XLOOKUP(Q64,DATA!$B$24:$B$25,DATA!$C$24:$C$25,"error",0,1)/1000)</f>
        <v>6.0452893476863991</v>
      </c>
      <c r="AK64" s="47">
        <f>IF(ISBLANK($D64),"",AB64*_xlfn.XLOOKUP(Q64,DATA!$B$24:$B$25,DATA!$C$24:$C$25,"error",0,1)/1000)</f>
        <v>0</v>
      </c>
      <c r="AL64" s="47">
        <f t="shared" si="5"/>
        <v>7.0859417846195871</v>
      </c>
      <c r="AM64" s="47">
        <f t="shared" si="6"/>
        <v>37.047002577431009</v>
      </c>
      <c r="AN64" s="47">
        <f t="shared" si="27"/>
        <v>1.5046749771246153</v>
      </c>
      <c r="AO64" s="47">
        <f t="shared" si="28"/>
        <v>0</v>
      </c>
      <c r="AP64" s="47">
        <f t="shared" si="29"/>
        <v>3.5480154437272725E-2</v>
      </c>
      <c r="AQ64" s="47">
        <f t="shared" si="30"/>
        <v>0.20610896785675209</v>
      </c>
      <c r="AR64" s="47">
        <f t="shared" si="31"/>
        <v>0</v>
      </c>
      <c r="AS64" s="47">
        <f t="shared" si="32"/>
        <v>0.24158912229402479</v>
      </c>
      <c r="AT64" s="47">
        <f t="shared" si="33"/>
        <v>1.2630858548305905</v>
      </c>
      <c r="AU64" s="47">
        <f t="shared" si="34"/>
        <v>8.1833910520257402E-2</v>
      </c>
      <c r="AV64" s="47">
        <f t="shared" si="35"/>
        <v>0</v>
      </c>
      <c r="AW64" s="47">
        <f t="shared" si="36"/>
        <v>1.9296391763044699E-3</v>
      </c>
      <c r="AX64" s="47">
        <f t="shared" si="37"/>
        <v>1.1209532350464003E-2</v>
      </c>
      <c r="AY64" s="47">
        <f t="shared" si="38"/>
        <v>0</v>
      </c>
      <c r="AZ64" s="47">
        <f t="shared" si="39"/>
        <v>1.3139171526768472E-2</v>
      </c>
      <c r="BA64" s="47">
        <f t="shared" si="40"/>
        <v>6.8694738993488935E-2</v>
      </c>
      <c r="BB64" s="23">
        <f>IF(V64&gt;0,J64*DATA!$C$4,0)</f>
        <v>0</v>
      </c>
      <c r="BC64" s="23">
        <f>IF(X64&gt;0,N64*_xlfn.XLOOKUP(Elektrenai!O64,DATA!$B$5:$B$6,DATA!$C$5:$C$6,"error",0,1),0)</f>
        <v>28008</v>
      </c>
      <c r="BD64" s="23">
        <f>IF(Z64&gt;0,(L64-M64)*DATA!$C$7,"0,00 ")</f>
        <v>26880</v>
      </c>
      <c r="BE64" s="23">
        <f>IF(G64="basement",D64*DATA!$C$8,IF(G64="ground",0,"error"))</f>
        <v>0</v>
      </c>
      <c r="BF64" s="23">
        <f t="shared" si="41"/>
        <v>54888</v>
      </c>
      <c r="BG64" s="23">
        <v>0.25</v>
      </c>
      <c r="BH64" s="23">
        <v>2.85</v>
      </c>
      <c r="BI64" s="23">
        <f t="shared" si="42"/>
        <v>0.56999999999999995</v>
      </c>
      <c r="BJ64" s="23">
        <v>0.21</v>
      </c>
      <c r="BK64" s="23">
        <f t="shared" si="43"/>
        <v>0.25</v>
      </c>
      <c r="BL64" s="23">
        <f t="shared" si="44"/>
        <v>0.11748251748251747</v>
      </c>
      <c r="BM64" s="5">
        <v>1.1000000000000001</v>
      </c>
      <c r="BN64" s="5">
        <f t="shared" si="45"/>
        <v>0.56999999999999995</v>
      </c>
      <c r="BO64" s="50"/>
      <c r="BP64" s="48">
        <f t="shared" si="7"/>
        <v>8270.9</v>
      </c>
      <c r="BQ64" s="51">
        <f t="shared" si="8"/>
        <v>9</v>
      </c>
      <c r="BR64" s="47">
        <f t="shared" si="46"/>
        <v>2646.6880000000001</v>
      </c>
      <c r="BS64" s="46">
        <f t="shared" si="9"/>
        <v>29.2</v>
      </c>
      <c r="BT64" s="46">
        <f t="shared" si="47"/>
        <v>6616.72</v>
      </c>
      <c r="BU64" s="46">
        <f t="shared" si="10"/>
        <v>96.154841125000004</v>
      </c>
      <c r="BV64" s="46">
        <f t="shared" si="11"/>
        <v>96.154841125000004</v>
      </c>
      <c r="BW64" s="46">
        <f t="shared" si="12"/>
        <v>93.887515180944064</v>
      </c>
      <c r="BX64" s="46">
        <f t="shared" si="13"/>
        <v>82.983641125000005</v>
      </c>
      <c r="BY64" s="46">
        <f t="shared" si="14"/>
        <v>96.154841125000004</v>
      </c>
      <c r="BZ64" s="46">
        <f t="shared" si="48"/>
        <v>110808.83891245001</v>
      </c>
      <c r="CA64" s="46">
        <f t="shared" si="48"/>
        <v>110808.83891245001</v>
      </c>
      <c r="CB64" s="46">
        <f t="shared" si="48"/>
        <v>108195.97249451994</v>
      </c>
      <c r="CC64" s="46">
        <f t="shared" si="48"/>
        <v>95630.348032450012</v>
      </c>
      <c r="CD64" s="46">
        <f t="shared" si="48"/>
        <v>110808.83891245001</v>
      </c>
    </row>
    <row r="65" spans="1:82" s="52" customFormat="1" ht="15" customHeight="1" x14ac:dyDescent="0.35">
      <c r="A65" s="39">
        <v>62</v>
      </c>
      <c r="B65" s="40" t="s">
        <v>82</v>
      </c>
      <c r="C65" s="40" t="s">
        <v>152</v>
      </c>
      <c r="D65" s="41">
        <v>305.5</v>
      </c>
      <c r="E65" s="41">
        <f t="shared" si="16"/>
        <v>1222</v>
      </c>
      <c r="F65" s="41">
        <v>77.2</v>
      </c>
      <c r="G65" s="42" t="s">
        <v>84</v>
      </c>
      <c r="H65" s="43">
        <v>5</v>
      </c>
      <c r="I65" s="44">
        <v>17.5</v>
      </c>
      <c r="J65" s="41">
        <f t="shared" si="17"/>
        <v>1152.2</v>
      </c>
      <c r="K65" s="42" t="s">
        <v>85</v>
      </c>
      <c r="L65" s="44">
        <v>198.8</v>
      </c>
      <c r="M65" s="44">
        <v>198.8</v>
      </c>
      <c r="N65" s="41">
        <v>305.5</v>
      </c>
      <c r="O65" s="45" t="s">
        <v>95</v>
      </c>
      <c r="P65" s="45" t="s">
        <v>85</v>
      </c>
      <c r="Q65" s="45" t="s">
        <v>87</v>
      </c>
      <c r="R65" s="45" t="s">
        <v>88</v>
      </c>
      <c r="S65" s="46">
        <f t="shared" si="18"/>
        <v>62299.341807500008</v>
      </c>
      <c r="T65" s="46">
        <f t="shared" si="0"/>
        <v>50.981458107610479</v>
      </c>
      <c r="U65" s="47">
        <f t="shared" si="19"/>
        <v>62299.341807500008</v>
      </c>
      <c r="V65" s="47">
        <f t="shared" si="1"/>
        <v>0</v>
      </c>
      <c r="W65" s="47">
        <f t="shared" si="20"/>
        <v>60806.023796721383</v>
      </c>
      <c r="X65" s="47">
        <f t="shared" si="2"/>
        <v>1493.3180107786247</v>
      </c>
      <c r="Y65" s="48">
        <f t="shared" si="21"/>
        <v>62299.341807500008</v>
      </c>
      <c r="Z65" s="47">
        <f t="shared" si="3"/>
        <v>0</v>
      </c>
      <c r="AA65" s="48">
        <f t="shared" si="22"/>
        <v>59479.240823913045</v>
      </c>
      <c r="AB65" s="47">
        <f t="shared" si="4"/>
        <v>2820.1009835869627</v>
      </c>
      <c r="AC65" s="47">
        <f t="shared" si="23"/>
        <v>4313.4189943655874</v>
      </c>
      <c r="AD65" s="47">
        <f t="shared" si="24"/>
        <v>57985.922813134421</v>
      </c>
      <c r="AE65" s="47">
        <f t="shared" si="25"/>
        <v>3.5298027777132468</v>
      </c>
      <c r="AF65" s="49">
        <f t="shared" si="26"/>
        <v>6.923699142269768E-2</v>
      </c>
      <c r="AG65" s="47">
        <f>IF(ISBLANK($D65),"",S65*_xlfn.XLOOKUP(Q65,DATA!$B$24:$B$25,DATA!$C$24:$C$25,"error",0,1)/1000)</f>
        <v>24.812581855091107</v>
      </c>
      <c r="AH65" s="47">
        <f>IF(ISBLANK($D65),"",V65*_xlfn.XLOOKUP(Q65,DATA!$B$24:$B$25,DATA!$C$24:$C$25,"error",0,1)/1000)</f>
        <v>0</v>
      </c>
      <c r="AI65" s="47">
        <f>IF(ISBLANK($D65),"",X65*_xlfn.XLOOKUP(Q65,DATA!$B$24:$B$25,DATA!$C$24:$C$25,"error",0,1)/1000)</f>
        <v>0.59475869733291076</v>
      </c>
      <c r="AJ65" s="47">
        <f>IF(ISBLANK($D65),"",Z65*_xlfn.XLOOKUP(Q65,DATA!$B$24:$B$25,DATA!$C$24:$C$25,"error",0,1)/1000)</f>
        <v>0</v>
      </c>
      <c r="AK65" s="47">
        <f>IF(ISBLANK($D65),"",AB65*_xlfn.XLOOKUP(Q65,DATA!$B$24:$B$25,DATA!$C$24:$C$25,"error",0,1)/1000)</f>
        <v>1.1231898197430155</v>
      </c>
      <c r="AL65" s="47">
        <f t="shared" si="5"/>
        <v>1.7179485170759263</v>
      </c>
      <c r="AM65" s="47">
        <f t="shared" si="6"/>
        <v>23.094633338015182</v>
      </c>
      <c r="AN65" s="47">
        <f t="shared" si="27"/>
        <v>0.84596374828133325</v>
      </c>
      <c r="AO65" s="47">
        <f t="shared" si="28"/>
        <v>0</v>
      </c>
      <c r="AP65" s="47">
        <f t="shared" si="29"/>
        <v>2.0277788899885716E-2</v>
      </c>
      <c r="AQ65" s="47">
        <f t="shared" si="30"/>
        <v>0</v>
      </c>
      <c r="AR65" s="47">
        <f t="shared" si="31"/>
        <v>3.8294195883782106E-2</v>
      </c>
      <c r="AS65" s="47">
        <f t="shared" si="32"/>
        <v>5.8571984783667833E-2</v>
      </c>
      <c r="AT65" s="47">
        <f t="shared" si="33"/>
        <v>0.78739176349766538</v>
      </c>
      <c r="AU65" s="47">
        <f t="shared" si="34"/>
        <v>4.6008953915436024E-2</v>
      </c>
      <c r="AV65" s="47">
        <f t="shared" si="35"/>
        <v>0</v>
      </c>
      <c r="AW65" s="47">
        <f t="shared" si="36"/>
        <v>1.1028366840744545E-3</v>
      </c>
      <c r="AX65" s="47">
        <f t="shared" si="37"/>
        <v>0</v>
      </c>
      <c r="AY65" s="47">
        <f t="shared" si="38"/>
        <v>2.0826848635358808E-3</v>
      </c>
      <c r="AZ65" s="47">
        <f t="shared" si="39"/>
        <v>3.1855215476103357E-3</v>
      </c>
      <c r="BA65" s="47">
        <f t="shared" si="40"/>
        <v>4.2823432367825688E-2</v>
      </c>
      <c r="BB65" s="23">
        <f>IF(V65&gt;0,J65*DATA!$C$4,0)</f>
        <v>0</v>
      </c>
      <c r="BC65" s="23">
        <f>IF(X65&gt;0,N65*_xlfn.XLOOKUP(Elektrenai!O65,DATA!$B$5:$B$6,DATA!$C$5:$C$6,"error",0,1),0)</f>
        <v>25967.5</v>
      </c>
      <c r="BD65" s="23" t="str">
        <f>IF(Z65&gt;0,(L65-M65)*DATA!$C$7,"0,00 ")</f>
        <v xml:space="preserve">0,00 </v>
      </c>
      <c r="BE65" s="23">
        <f>IF(G65="basement",D65*DATA!$C$8,IF(G65="ground",0,"error"))</f>
        <v>12220</v>
      </c>
      <c r="BF65" s="23">
        <f t="shared" si="41"/>
        <v>38187.5</v>
      </c>
      <c r="BG65" s="23">
        <v>0.25</v>
      </c>
      <c r="BH65" s="23">
        <v>1.1000000000000001</v>
      </c>
      <c r="BI65" s="23">
        <f t="shared" si="42"/>
        <v>0.85</v>
      </c>
      <c r="BJ65" s="23">
        <v>0.21</v>
      </c>
      <c r="BK65" s="23">
        <f t="shared" si="43"/>
        <v>0.25</v>
      </c>
      <c r="BL65" s="23">
        <f t="shared" si="44"/>
        <v>0.10900763358778627</v>
      </c>
      <c r="BM65" s="5">
        <v>1.1000000000000001</v>
      </c>
      <c r="BN65" s="5">
        <f t="shared" si="45"/>
        <v>0.40124223602484466</v>
      </c>
      <c r="BO65" s="50"/>
      <c r="BP65" s="48">
        <f t="shared" si="7"/>
        <v>5346.25</v>
      </c>
      <c r="BQ65" s="51">
        <f t="shared" si="8"/>
        <v>5</v>
      </c>
      <c r="BR65" s="47">
        <f t="shared" si="46"/>
        <v>1710.8</v>
      </c>
      <c r="BS65" s="46">
        <f t="shared" si="9"/>
        <v>17.5</v>
      </c>
      <c r="BT65" s="46">
        <f t="shared" si="47"/>
        <v>4277</v>
      </c>
      <c r="BU65" s="46">
        <f t="shared" si="10"/>
        <v>54.06051875</v>
      </c>
      <c r="BV65" s="46">
        <f t="shared" si="11"/>
        <v>54.06051875</v>
      </c>
      <c r="BW65" s="46">
        <f t="shared" si="12"/>
        <v>52.764685696564889</v>
      </c>
      <c r="BX65" s="46">
        <f t="shared" si="13"/>
        <v>54.06051875</v>
      </c>
      <c r="BY65" s="46">
        <f t="shared" si="14"/>
        <v>51.613364130434782</v>
      </c>
      <c r="BZ65" s="46">
        <f t="shared" si="48"/>
        <v>62299.341807500008</v>
      </c>
      <c r="CA65" s="46">
        <f t="shared" si="48"/>
        <v>62299.341807500008</v>
      </c>
      <c r="CB65" s="46">
        <f t="shared" si="48"/>
        <v>60806.023796721383</v>
      </c>
      <c r="CC65" s="46">
        <f t="shared" si="48"/>
        <v>62299.341807500008</v>
      </c>
      <c r="CD65" s="46">
        <f t="shared" si="48"/>
        <v>59479.240823913045</v>
      </c>
    </row>
    <row r="66" spans="1:82" s="52" customFormat="1" ht="15" customHeight="1" x14ac:dyDescent="0.35">
      <c r="A66" s="39">
        <v>63</v>
      </c>
      <c r="B66" s="40" t="s">
        <v>82</v>
      </c>
      <c r="C66" s="40" t="s">
        <v>153</v>
      </c>
      <c r="D66" s="41">
        <v>289.14999999999998</v>
      </c>
      <c r="E66" s="41">
        <f t="shared" si="16"/>
        <v>1156.5999999999999</v>
      </c>
      <c r="F66" s="41">
        <v>48.1</v>
      </c>
      <c r="G66" s="42" t="s">
        <v>90</v>
      </c>
      <c r="H66" s="43">
        <v>5</v>
      </c>
      <c r="I66" s="44">
        <v>17.5</v>
      </c>
      <c r="J66" s="41">
        <f t="shared" si="17"/>
        <v>397.05</v>
      </c>
      <c r="K66" s="42" t="s">
        <v>85</v>
      </c>
      <c r="L66" s="44">
        <v>444.7</v>
      </c>
      <c r="M66" s="44">
        <v>0</v>
      </c>
      <c r="N66" s="41">
        <v>289.14999999999998</v>
      </c>
      <c r="O66" s="45" t="s">
        <v>95</v>
      </c>
      <c r="P66" s="45" t="s">
        <v>85</v>
      </c>
      <c r="Q66" s="45" t="s">
        <v>87</v>
      </c>
      <c r="R66" s="45" t="s">
        <v>88</v>
      </c>
      <c r="S66" s="46">
        <f t="shared" si="18"/>
        <v>100233.52749347001</v>
      </c>
      <c r="T66" s="46">
        <f t="shared" si="0"/>
        <v>86.662223321347071</v>
      </c>
      <c r="U66" s="47">
        <f t="shared" si="19"/>
        <v>100233.52749347001</v>
      </c>
      <c r="V66" s="47">
        <f t="shared" si="1"/>
        <v>0</v>
      </c>
      <c r="W66" s="47">
        <f t="shared" si="20"/>
        <v>98820.130102908181</v>
      </c>
      <c r="X66" s="47">
        <f t="shared" si="2"/>
        <v>1413.3973905618332</v>
      </c>
      <c r="Y66" s="48">
        <f t="shared" si="21"/>
        <v>62566.814913470022</v>
      </c>
      <c r="Z66" s="47">
        <f t="shared" si="3"/>
        <v>37666.712579999992</v>
      </c>
      <c r="AA66" s="48">
        <f t="shared" si="22"/>
        <v>100233.52749347001</v>
      </c>
      <c r="AB66" s="47">
        <f t="shared" si="4"/>
        <v>0</v>
      </c>
      <c r="AC66" s="47">
        <f t="shared" si="23"/>
        <v>39080.109970561825</v>
      </c>
      <c r="AD66" s="47">
        <f t="shared" si="24"/>
        <v>61153.417522908188</v>
      </c>
      <c r="AE66" s="47">
        <f t="shared" si="25"/>
        <v>33.788786071729056</v>
      </c>
      <c r="AF66" s="49">
        <f t="shared" si="26"/>
        <v>0.38989059796491554</v>
      </c>
      <c r="AG66" s="47">
        <f>IF(ISBLANK($D66),"",S66*_xlfn.XLOOKUP(Q66,DATA!$B$24:$B$25,DATA!$C$24:$C$25,"error",0,1)/1000)</f>
        <v>39.921009330099238</v>
      </c>
      <c r="AH66" s="47">
        <f>IF(ISBLANK($D66),"",V66*_xlfn.XLOOKUP(Q66,DATA!$B$24:$B$25,DATA!$C$24:$C$25,"error",0,1)/1000)</f>
        <v>0</v>
      </c>
      <c r="AI66" s="47">
        <f>IF(ISBLANK($D66),"",X66*_xlfn.XLOOKUP(Q66,DATA!$B$24:$B$25,DATA!$C$24:$C$25,"error",0,1)/1000)</f>
        <v>0.56292791271296694</v>
      </c>
      <c r="AJ66" s="47">
        <f>IF(ISBLANK($D66),"",Z66*_xlfn.XLOOKUP(Q66,DATA!$B$24:$B$25,DATA!$C$24:$C$25,"error",0,1)/1000)</f>
        <v>15.001898286362398</v>
      </c>
      <c r="AK66" s="47">
        <f>IF(ISBLANK($D66),"",AB66*_xlfn.XLOOKUP(Q66,DATA!$B$24:$B$25,DATA!$C$24:$C$25,"error",0,1)/1000)</f>
        <v>0</v>
      </c>
      <c r="AL66" s="47">
        <f t="shared" si="5"/>
        <v>15.564826199075364</v>
      </c>
      <c r="AM66" s="47">
        <f t="shared" si="6"/>
        <v>24.356183131023876</v>
      </c>
      <c r="AN66" s="47">
        <f t="shared" si="27"/>
        <v>1.3610726560136452</v>
      </c>
      <c r="AO66" s="47">
        <f t="shared" si="28"/>
        <v>0</v>
      </c>
      <c r="AP66" s="47">
        <f t="shared" si="29"/>
        <v>1.9192545533230652E-2</v>
      </c>
      <c r="AQ66" s="47">
        <f t="shared" si="30"/>
        <v>0.5114768861936253</v>
      </c>
      <c r="AR66" s="47">
        <f t="shared" si="31"/>
        <v>0</v>
      </c>
      <c r="AS66" s="47">
        <f t="shared" si="32"/>
        <v>0.53066943172685588</v>
      </c>
      <c r="AT66" s="47">
        <f t="shared" si="33"/>
        <v>0.83040322428678937</v>
      </c>
      <c r="AU66" s="47">
        <f t="shared" si="34"/>
        <v>7.4023891961463251E-2</v>
      </c>
      <c r="AV66" s="47">
        <f t="shared" si="35"/>
        <v>0</v>
      </c>
      <c r="AW66" s="47">
        <f t="shared" si="36"/>
        <v>1.043814164321208E-3</v>
      </c>
      <c r="AX66" s="47">
        <f t="shared" si="37"/>
        <v>2.7817405336224007E-2</v>
      </c>
      <c r="AY66" s="47">
        <f t="shared" si="38"/>
        <v>0</v>
      </c>
      <c r="AZ66" s="47">
        <f t="shared" si="39"/>
        <v>2.8861219500545213E-2</v>
      </c>
      <c r="BA66" s="47">
        <f t="shared" si="40"/>
        <v>4.5162672460918041E-2</v>
      </c>
      <c r="BB66" s="23">
        <f>IF(V66&gt;0,J66*DATA!$C$4,0)</f>
        <v>0</v>
      </c>
      <c r="BC66" s="23">
        <f>IF(X66&gt;0,N66*_xlfn.XLOOKUP(Elektrenai!O66,DATA!$B$5:$B$6,DATA!$C$5:$C$6,"error",0,1),0)</f>
        <v>24577.749999999996</v>
      </c>
      <c r="BD66" s="23">
        <f>IF(Z66&gt;0,(L66-M66)*DATA!$C$7,"0,00 ")</f>
        <v>66705</v>
      </c>
      <c r="BE66" s="23">
        <f>IF(G66="basement",D66*DATA!$C$8,IF(G66="ground",0,"error"))</f>
        <v>0</v>
      </c>
      <c r="BF66" s="23">
        <f t="shared" si="41"/>
        <v>91282.75</v>
      </c>
      <c r="BG66" s="23">
        <v>0.25</v>
      </c>
      <c r="BH66" s="23">
        <v>2.85</v>
      </c>
      <c r="BI66" s="23">
        <f t="shared" si="42"/>
        <v>0.56999999999999995</v>
      </c>
      <c r="BJ66" s="23">
        <v>0.21</v>
      </c>
      <c r="BK66" s="23">
        <f t="shared" si="43"/>
        <v>0.25</v>
      </c>
      <c r="BL66" s="23">
        <f t="shared" si="44"/>
        <v>0.10900763358778627</v>
      </c>
      <c r="BM66" s="5">
        <v>1.1000000000000001</v>
      </c>
      <c r="BN66" s="5">
        <f t="shared" si="45"/>
        <v>0.56999999999999995</v>
      </c>
      <c r="BO66" s="50"/>
      <c r="BP66" s="48">
        <f t="shared" si="7"/>
        <v>5060.125</v>
      </c>
      <c r="BQ66" s="51">
        <f t="shared" si="8"/>
        <v>5</v>
      </c>
      <c r="BR66" s="47">
        <f t="shared" si="46"/>
        <v>1619.24</v>
      </c>
      <c r="BS66" s="46">
        <f t="shared" si="9"/>
        <v>17.5</v>
      </c>
      <c r="BT66" s="46">
        <f t="shared" si="47"/>
        <v>4048.1000000000004</v>
      </c>
      <c r="BU66" s="46">
        <f t="shared" si="10"/>
        <v>86.978069675</v>
      </c>
      <c r="BV66" s="46">
        <f t="shared" si="11"/>
        <v>86.978069675</v>
      </c>
      <c r="BW66" s="46">
        <f t="shared" si="12"/>
        <v>85.751588079580159</v>
      </c>
      <c r="BX66" s="46">
        <f t="shared" si="13"/>
        <v>54.292619675000012</v>
      </c>
      <c r="BY66" s="46">
        <f t="shared" si="14"/>
        <v>86.978069675</v>
      </c>
      <c r="BZ66" s="46">
        <f t="shared" si="48"/>
        <v>100233.52749347001</v>
      </c>
      <c r="CA66" s="46">
        <f t="shared" si="48"/>
        <v>100233.52749347001</v>
      </c>
      <c r="CB66" s="46">
        <f t="shared" si="48"/>
        <v>98820.130102908181</v>
      </c>
      <c r="CC66" s="46">
        <f t="shared" si="48"/>
        <v>62566.814913470022</v>
      </c>
      <c r="CD66" s="46">
        <f t="shared" si="48"/>
        <v>100233.52749347001</v>
      </c>
    </row>
    <row r="67" spans="1:82" s="52" customFormat="1" ht="15" customHeight="1" x14ac:dyDescent="0.35">
      <c r="A67" s="39">
        <v>64</v>
      </c>
      <c r="B67" s="40" t="s">
        <v>82</v>
      </c>
      <c r="C67" s="40" t="s">
        <v>154</v>
      </c>
      <c r="D67" s="41">
        <v>299.89999999999998</v>
      </c>
      <c r="E67" s="41">
        <f t="shared" si="16"/>
        <v>2159.2799999999997</v>
      </c>
      <c r="F67" s="41">
        <v>69.8</v>
      </c>
      <c r="G67" s="42" t="s">
        <v>84</v>
      </c>
      <c r="H67" s="43">
        <v>9</v>
      </c>
      <c r="I67" s="44">
        <v>29.2</v>
      </c>
      <c r="J67" s="41">
        <f t="shared" si="17"/>
        <v>1821.9599999999998</v>
      </c>
      <c r="K67" s="42" t="s">
        <v>91</v>
      </c>
      <c r="L67" s="44">
        <v>216.2</v>
      </c>
      <c r="M67" s="44">
        <v>118.9</v>
      </c>
      <c r="N67" s="41">
        <v>299.89999999999998</v>
      </c>
      <c r="O67" s="45" t="s">
        <v>95</v>
      </c>
      <c r="P67" s="45" t="s">
        <v>91</v>
      </c>
      <c r="Q67" s="45" t="s">
        <v>87</v>
      </c>
      <c r="R67" s="45" t="s">
        <v>88</v>
      </c>
      <c r="S67" s="46">
        <f t="shared" si="18"/>
        <v>237365.78723326005</v>
      </c>
      <c r="T67" s="46">
        <f t="shared" si="0"/>
        <v>109.92821090051316</v>
      </c>
      <c r="U67" s="47">
        <f t="shared" si="19"/>
        <v>125927.93840871355</v>
      </c>
      <c r="V67" s="47">
        <f t="shared" si="1"/>
        <v>111437.8488245465</v>
      </c>
      <c r="W67" s="47">
        <f t="shared" si="20"/>
        <v>206543.36691030514</v>
      </c>
      <c r="X67" s="47">
        <f t="shared" si="2"/>
        <v>30822.420322954917</v>
      </c>
      <c r="Y67" s="48">
        <f t="shared" si="21"/>
        <v>229124.34101326004</v>
      </c>
      <c r="Z67" s="47">
        <f t="shared" si="3"/>
        <v>8241.4462200000125</v>
      </c>
      <c r="AA67" s="48">
        <f t="shared" si="22"/>
        <v>234597.38040845571</v>
      </c>
      <c r="AB67" s="47">
        <f t="shared" si="4"/>
        <v>2768.4068248043477</v>
      </c>
      <c r="AC67" s="47">
        <f t="shared" si="23"/>
        <v>153270.12219230577</v>
      </c>
      <c r="AD67" s="47">
        <f t="shared" si="24"/>
        <v>84095.665040954278</v>
      </c>
      <c r="AE67" s="47">
        <f t="shared" si="25"/>
        <v>70.982050587374403</v>
      </c>
      <c r="AF67" s="49">
        <f t="shared" si="26"/>
        <v>0.6457127793302696</v>
      </c>
      <c r="AG67" s="47">
        <f>IF(ISBLANK($D67),"",S67*_xlfn.XLOOKUP(Q67,DATA!$B$24:$B$25,DATA!$C$24:$C$25,"error",0,1)/1000)</f>
        <v>94.538045739262813</v>
      </c>
      <c r="AH67" s="47">
        <f>IF(ISBLANK($D67),"",V67*_xlfn.XLOOKUP(Q67,DATA!$B$24:$B$25,DATA!$C$24:$C$25,"error",0,1)/1000)</f>
        <v>44.383466429840382</v>
      </c>
      <c r="AI67" s="47">
        <f>IF(ISBLANK($D67),"",X67*_xlfn.XLOOKUP(Q67,DATA!$B$24:$B$25,DATA!$C$24:$C$25,"error",0,1)/1000)</f>
        <v>12.275953566226484</v>
      </c>
      <c r="AJ67" s="47">
        <f>IF(ISBLANK($D67),"",Z67*_xlfn.XLOOKUP(Q67,DATA!$B$24:$B$25,DATA!$C$24:$C$25,"error",0,1)/1000)</f>
        <v>3.2824032005016051</v>
      </c>
      <c r="AK67" s="47">
        <f>IF(ISBLANK($D67),"",AB67*_xlfn.XLOOKUP(Q67,DATA!$B$24:$B$25,DATA!$C$24:$C$25,"error",0,1)/1000)</f>
        <v>1.1026010701830757</v>
      </c>
      <c r="AL67" s="47">
        <f t="shared" si="5"/>
        <v>61.044424266751548</v>
      </c>
      <c r="AM67" s="47">
        <f t="shared" si="6"/>
        <v>33.493621472511265</v>
      </c>
      <c r="AN67" s="47">
        <f t="shared" si="27"/>
        <v>3.2231937811167071</v>
      </c>
      <c r="AO67" s="47">
        <f t="shared" si="28"/>
        <v>1.5132163126749565</v>
      </c>
      <c r="AP67" s="47">
        <f t="shared" si="29"/>
        <v>0.41853813332536111</v>
      </c>
      <c r="AQ67" s="47">
        <f t="shared" si="30"/>
        <v>0.11191072864097104</v>
      </c>
      <c r="AR67" s="47">
        <f t="shared" si="31"/>
        <v>3.759224008362104E-2</v>
      </c>
      <c r="AS67" s="47">
        <f t="shared" si="32"/>
        <v>2.0812574147249099</v>
      </c>
      <c r="AT67" s="47">
        <f t="shared" si="33"/>
        <v>1.1419363663917972</v>
      </c>
      <c r="AU67" s="47">
        <f t="shared" si="34"/>
        <v>0.17529802481158024</v>
      </c>
      <c r="AV67" s="47">
        <f t="shared" si="35"/>
        <v>8.2298443326196541E-2</v>
      </c>
      <c r="AW67" s="47">
        <f t="shared" si="36"/>
        <v>2.2762797728792541E-2</v>
      </c>
      <c r="AX67" s="47">
        <f t="shared" si="37"/>
        <v>6.0864257684160117E-3</v>
      </c>
      <c r="AY67" s="47">
        <f t="shared" si="38"/>
        <v>2.0445079887869374E-3</v>
      </c>
      <c r="AZ67" s="47">
        <f t="shared" si="39"/>
        <v>0.11319217481219204</v>
      </c>
      <c r="BA67" s="47">
        <f t="shared" si="40"/>
        <v>6.2105849999388202E-2</v>
      </c>
      <c r="BB67" s="23">
        <f>IF(V67&gt;0,J67*DATA!$C$4,0)</f>
        <v>118427.4</v>
      </c>
      <c r="BC67" s="23">
        <f>IF(X67&gt;0,N67*_xlfn.XLOOKUP(Elektrenai!O67,DATA!$B$5:$B$6,DATA!$C$5:$C$6,"error",0,1),0)</f>
        <v>25491.499999999996</v>
      </c>
      <c r="BD67" s="23">
        <f>IF(Z67&gt;0,(L67-M67)*DATA!$C$7,"0,00 ")</f>
        <v>14594.999999999998</v>
      </c>
      <c r="BE67" s="23">
        <f>IF(G67="basement",D67*DATA!$C$8,IF(G67="ground",0,"error"))</f>
        <v>11996</v>
      </c>
      <c r="BF67" s="23">
        <f t="shared" si="41"/>
        <v>170509.9</v>
      </c>
      <c r="BG67" s="23">
        <v>1.48</v>
      </c>
      <c r="BH67" s="23">
        <v>1.8875809435707678</v>
      </c>
      <c r="BI67" s="23">
        <f t="shared" si="42"/>
        <v>0.85</v>
      </c>
      <c r="BJ67" s="23">
        <v>2.33</v>
      </c>
      <c r="BK67" s="23">
        <f t="shared" si="43"/>
        <v>0.21630769230769231</v>
      </c>
      <c r="BL67" s="23">
        <f t="shared" si="44"/>
        <v>0.20657105606258153</v>
      </c>
      <c r="BM67" s="5">
        <v>1.1000000000000001</v>
      </c>
      <c r="BN67" s="5">
        <f t="shared" si="45"/>
        <v>0.40124223602484466</v>
      </c>
      <c r="BO67" s="50"/>
      <c r="BP67" s="48">
        <f t="shared" si="7"/>
        <v>8757.08</v>
      </c>
      <c r="BQ67" s="51">
        <f t="shared" si="8"/>
        <v>9</v>
      </c>
      <c r="BR67" s="47">
        <f t="shared" si="46"/>
        <v>2802.2656000000002</v>
      </c>
      <c r="BS67" s="46">
        <f t="shared" si="9"/>
        <v>29.2</v>
      </c>
      <c r="BT67" s="46">
        <f t="shared" si="47"/>
        <v>7005.6640000000007</v>
      </c>
      <c r="BU67" s="46">
        <f t="shared" si="10"/>
        <v>205.97517115000002</v>
      </c>
      <c r="BV67" s="46">
        <f t="shared" si="11"/>
        <v>109.27450399923077</v>
      </c>
      <c r="BW67" s="46">
        <f t="shared" si="12"/>
        <v>179.22888485795306</v>
      </c>
      <c r="BX67" s="46">
        <f t="shared" si="13"/>
        <v>198.82362115000001</v>
      </c>
      <c r="BY67" s="46">
        <f t="shared" si="14"/>
        <v>203.57287435652177</v>
      </c>
      <c r="BZ67" s="46">
        <f t="shared" si="48"/>
        <v>237365.78723326005</v>
      </c>
      <c r="CA67" s="46">
        <f t="shared" si="48"/>
        <v>125927.93840871355</v>
      </c>
      <c r="CB67" s="46">
        <f t="shared" si="48"/>
        <v>206543.36691030514</v>
      </c>
      <c r="CC67" s="46">
        <f t="shared" si="48"/>
        <v>229124.34101326004</v>
      </c>
      <c r="CD67" s="46">
        <f t="shared" si="48"/>
        <v>234597.38040845571</v>
      </c>
    </row>
    <row r="68" spans="1:82" s="52" customFormat="1" ht="15" customHeight="1" x14ac:dyDescent="0.35">
      <c r="A68" s="39">
        <v>65</v>
      </c>
      <c r="B68" s="40" t="s">
        <v>82</v>
      </c>
      <c r="C68" s="40" t="s">
        <v>155</v>
      </c>
      <c r="D68" s="41">
        <v>374.6</v>
      </c>
      <c r="E68" s="41">
        <f t="shared" si="16"/>
        <v>1498.4</v>
      </c>
      <c r="F68" s="41">
        <v>78.400000000000006</v>
      </c>
      <c r="G68" s="42" t="s">
        <v>84</v>
      </c>
      <c r="H68" s="43">
        <v>5</v>
      </c>
      <c r="I68" s="44">
        <v>17.5</v>
      </c>
      <c r="J68" s="41">
        <f t="shared" si="17"/>
        <v>1085.8</v>
      </c>
      <c r="K68" s="42" t="s">
        <v>91</v>
      </c>
      <c r="L68" s="44">
        <v>286.2</v>
      </c>
      <c r="M68" s="44">
        <v>128.9</v>
      </c>
      <c r="N68" s="41">
        <v>374.6</v>
      </c>
      <c r="O68" s="45" t="s">
        <v>95</v>
      </c>
      <c r="P68" s="45" t="s">
        <v>91</v>
      </c>
      <c r="Q68" s="45" t="s">
        <v>87</v>
      </c>
      <c r="R68" s="45" t="s">
        <v>88</v>
      </c>
      <c r="S68" s="46">
        <f t="shared" si="18"/>
        <v>191094.96970900003</v>
      </c>
      <c r="T68" s="46">
        <f t="shared" ref="T68:T131" si="49">S68/E68</f>
        <v>127.53268133275495</v>
      </c>
      <c r="U68" s="47">
        <f t="shared" si="19"/>
        <v>124683.40400300619</v>
      </c>
      <c r="V68" s="47">
        <f t="shared" ref="V68:V131" si="50">IF(ISBLANK(D68)," ",S68-U68)</f>
        <v>66411.565705993838</v>
      </c>
      <c r="W68" s="47">
        <f t="shared" si="20"/>
        <v>152595.20761170459</v>
      </c>
      <c r="X68" s="47">
        <f t="shared" ref="X68:X131" si="51">IF(ISBLANK(D68)," ",S68-W68)</f>
        <v>38499.762097295432</v>
      </c>
      <c r="Y68" s="48">
        <f t="shared" si="21"/>
        <v>177771.43948900004</v>
      </c>
      <c r="Z68" s="47">
        <f t="shared" ref="Z68:Z131" si="52">IF(ISBLANK(D68)," ",S68-Y68)</f>
        <v>13323.530219999986</v>
      </c>
      <c r="AA68" s="48">
        <f t="shared" si="22"/>
        <v>187636.99973043479</v>
      </c>
      <c r="AB68" s="47">
        <f t="shared" ref="AB68:AB131" si="53">IF(ISBLANK(D68)," ",S68-AA68)</f>
        <v>3457.9699785652338</v>
      </c>
      <c r="AC68" s="47">
        <f t="shared" si="23"/>
        <v>121692.82800185449</v>
      </c>
      <c r="AD68" s="47">
        <f t="shared" si="24"/>
        <v>69402.141707145536</v>
      </c>
      <c r="AE68" s="47">
        <f t="shared" si="25"/>
        <v>81.215181528199736</v>
      </c>
      <c r="AF68" s="49">
        <f t="shared" si="26"/>
        <v>0.63681858390709434</v>
      </c>
      <c r="AG68" s="47">
        <f>IF(ISBLANK($D68),"",S68*_xlfn.XLOOKUP(Q68,DATA!$B$24:$B$25,DATA!$C$24:$C$25,"error",0,1)/1000)</f>
        <v>76.109304535700531</v>
      </c>
      <c r="AH68" s="47">
        <f>IF(ISBLANK($D68),"",V68*_xlfn.XLOOKUP(Q68,DATA!$B$24:$B$25,DATA!$C$24:$C$25,"error",0,1)/1000)</f>
        <v>26.450398389383228</v>
      </c>
      <c r="AI68" s="47">
        <f>IF(ISBLANK($D68),"",X68*_xlfn.XLOOKUP(Q68,DATA!$B$24:$B$25,DATA!$C$24:$C$25,"error",0,1)/1000)</f>
        <v>15.333685248110825</v>
      </c>
      <c r="AJ68" s="47">
        <f>IF(ISBLANK($D68),"",Z68*_xlfn.XLOOKUP(Q68,DATA!$B$24:$B$25,DATA!$C$24:$C$25,"error",0,1)/1000)</f>
        <v>5.3064956160215946</v>
      </c>
      <c r="AK68" s="47">
        <f>IF(ISBLANK($D68),"",AB68*_xlfn.XLOOKUP(Q68,DATA!$B$24:$B$25,DATA!$C$24:$C$25,"error",0,1)/1000)</f>
        <v>1.3772402830629615</v>
      </c>
      <c r="AL68" s="47">
        <f t="shared" ref="AL68:AL131" si="54">SUM(AH68:AK68)</f>
        <v>48.467819536578602</v>
      </c>
      <c r="AM68" s="47">
        <f t="shared" ref="AM68:AM131" si="55">IF(ISBLANK($D68),"",AG68-AL68)</f>
        <v>27.641484999121928</v>
      </c>
      <c r="AN68" s="47">
        <f t="shared" si="27"/>
        <v>2.5948816177263669</v>
      </c>
      <c r="AO68" s="47">
        <f t="shared" si="28"/>
        <v>0.9018037016742777</v>
      </c>
      <c r="AP68" s="47">
        <f t="shared" si="29"/>
        <v>0.52278887877185765</v>
      </c>
      <c r="AQ68" s="47">
        <f t="shared" si="30"/>
        <v>0.18092042770015107</v>
      </c>
      <c r="AR68" s="47">
        <f t="shared" si="31"/>
        <v>4.6955829060768631E-2</v>
      </c>
      <c r="AS68" s="47">
        <f t="shared" si="32"/>
        <v>1.6524688372070551</v>
      </c>
      <c r="AT68" s="47">
        <f t="shared" si="33"/>
        <v>0.94241278051931188</v>
      </c>
      <c r="AU68" s="47">
        <f t="shared" si="34"/>
        <v>0.14112636505823528</v>
      </c>
      <c r="AV68" s="47">
        <f t="shared" si="35"/>
        <v>4.9045890010529412E-2</v>
      </c>
      <c r="AW68" s="47">
        <f t="shared" si="36"/>
        <v>2.8432624305454075E-2</v>
      </c>
      <c r="AX68" s="47">
        <f t="shared" si="37"/>
        <v>9.8396174036159949E-3</v>
      </c>
      <c r="AY68" s="47">
        <f t="shared" si="38"/>
        <v>2.5537602287415482E-3</v>
      </c>
      <c r="AZ68" s="47">
        <f t="shared" si="39"/>
        <v>8.9871891948341026E-2</v>
      </c>
      <c r="BA68" s="47">
        <f t="shared" si="40"/>
        <v>5.1254473109894255E-2</v>
      </c>
      <c r="BB68" s="23">
        <f>IF(V68&gt;0,J68*DATA!$C$4,0)</f>
        <v>70577</v>
      </c>
      <c r="BC68" s="23">
        <f>IF(X68&gt;0,N68*_xlfn.XLOOKUP(Elektrenai!O68,DATA!$B$5:$B$6,DATA!$C$5:$C$6,"error",0,1),0)</f>
        <v>31841.000000000004</v>
      </c>
      <c r="BD68" s="23">
        <f>IF(Z68&gt;0,(L68-M68)*DATA!$C$7,"0,00 ")</f>
        <v>23594.999999999996</v>
      </c>
      <c r="BE68" s="23">
        <f>IF(G68="basement",D68*DATA!$C$8,IF(G68="ground",0,"error"))</f>
        <v>14984</v>
      </c>
      <c r="BF68" s="23">
        <f t="shared" si="41"/>
        <v>140997</v>
      </c>
      <c r="BG68" s="23">
        <v>1.48</v>
      </c>
      <c r="BH68" s="23">
        <v>2.0618273934311673</v>
      </c>
      <c r="BI68" s="23">
        <f t="shared" si="42"/>
        <v>0.85</v>
      </c>
      <c r="BJ68" s="23">
        <v>2.33</v>
      </c>
      <c r="BK68" s="23">
        <f t="shared" si="43"/>
        <v>0.21630769230769231</v>
      </c>
      <c r="BL68" s="23">
        <f t="shared" si="44"/>
        <v>0.20657105606258153</v>
      </c>
      <c r="BM68" s="5">
        <v>1.1000000000000001</v>
      </c>
      <c r="BN68" s="5">
        <f t="shared" si="45"/>
        <v>0.40124223602484466</v>
      </c>
      <c r="BO68" s="50"/>
      <c r="BP68" s="48">
        <f t="shared" ref="BP68:BP131" si="56">D68*BS68</f>
        <v>6555.5</v>
      </c>
      <c r="BQ68" s="51">
        <f t="shared" ref="BQ68:BQ131" si="57">H68</f>
        <v>5</v>
      </c>
      <c r="BR68" s="47">
        <f t="shared" si="46"/>
        <v>2097.7600000000002</v>
      </c>
      <c r="BS68" s="46">
        <f t="shared" ref="BS68:BS131" si="58">I68</f>
        <v>17.5</v>
      </c>
      <c r="BT68" s="46">
        <f t="shared" si="47"/>
        <v>5244.4000000000005</v>
      </c>
      <c r="BU68" s="46">
        <f t="shared" ref="BU68:BU131" si="59">(($D68*$BI68*($BU$1-$BX$1)+$J68*$BG68*($BU$1-$BW$1)+$L68*$BH68*($BU$1-$BW$1)+$N68*$BJ68*($BU$1-$BV$1))*1.05+$BT68*(5.95))/1000</f>
        <v>165.82347250000001</v>
      </c>
      <c r="BV68" s="46">
        <f t="shared" ref="BV68:BV131" si="60">(($D68*$BI68*($BU$1-$BX$1)+$J68*$BK68*($BU$1-$BW$1)+$L68*$BH68*($BU$1-$BW$1)+$N68*$BJ68*($BU$1-$BV$1))*1.05+$BT68*(5.95))/1000</f>
        <v>108.1945539769231</v>
      </c>
      <c r="BW68" s="46">
        <f t="shared" ref="BW68:BW131" si="61">(($D68*$BI68*($BU$1-$BX$1)+$J68*$BG68*($BU$1-$BW$1)+$L68*$BH68*($BU$1-$BW$1)+$N68*$BL68*($BU$1-$BV$1))*1.05+$BT68*(5.95))/1000</f>
        <v>132.41514023924381</v>
      </c>
      <c r="BX68" s="46">
        <f t="shared" ref="BX68:BX131" si="62">(($D68*$BI68*($BU$1-$BX$1)+$J68*$BG68*($BU$1-$BW$1)+$L68*$BM68*($BU$1-$BW$1)+$N68*$BJ68*($BU$1-$BV$1))*1.05+$BT68*(5.95))/1000</f>
        <v>154.26192250000003</v>
      </c>
      <c r="BY68" s="46">
        <f t="shared" ref="BY68:BY131" si="63">(($D68*$BN68*($BU$1-$BX$1)+$J68*$BG68*($BU$1-$BW$1)+$L68*$BH68*($BU$1-$BW$1)+$N68*$BJ68*($BU$1-$BV$1))*1.05+$BT68*(5.95))/1000</f>
        <v>162.82280434782609</v>
      </c>
      <c r="BZ68" s="46">
        <f t="shared" si="48"/>
        <v>191094.96970900003</v>
      </c>
      <c r="CA68" s="46">
        <f t="shared" si="48"/>
        <v>124683.40400300619</v>
      </c>
      <c r="CB68" s="46">
        <f t="shared" si="48"/>
        <v>152595.20761170459</v>
      </c>
      <c r="CC68" s="46">
        <f t="shared" si="48"/>
        <v>177771.43948900004</v>
      </c>
      <c r="CD68" s="46">
        <f t="shared" si="48"/>
        <v>187636.99973043479</v>
      </c>
    </row>
    <row r="69" spans="1:82" s="52" customFormat="1" ht="15" customHeight="1" x14ac:dyDescent="0.35">
      <c r="A69" s="39">
        <v>66</v>
      </c>
      <c r="B69" s="40" t="s">
        <v>82</v>
      </c>
      <c r="C69" s="40" t="s">
        <v>156</v>
      </c>
      <c r="D69" s="41">
        <v>312.2</v>
      </c>
      <c r="E69" s="41">
        <f t="shared" ref="E69:E132" si="64">0.8*D69*H69</f>
        <v>1248.8</v>
      </c>
      <c r="F69" s="41">
        <v>70.599999999999994</v>
      </c>
      <c r="G69" s="42" t="s">
        <v>84</v>
      </c>
      <c r="H69" s="43">
        <v>5</v>
      </c>
      <c r="I69" s="44">
        <v>17.5</v>
      </c>
      <c r="J69" s="41">
        <f t="shared" ref="J69:J132" si="65">F69*I69-L69</f>
        <v>937.2</v>
      </c>
      <c r="K69" s="42" t="s">
        <v>91</v>
      </c>
      <c r="L69" s="44">
        <v>298.3</v>
      </c>
      <c r="M69" s="44">
        <v>223.7</v>
      </c>
      <c r="N69" s="41">
        <v>312.2</v>
      </c>
      <c r="O69" s="45" t="s">
        <v>95</v>
      </c>
      <c r="P69" s="45" t="s">
        <v>91</v>
      </c>
      <c r="Q69" s="45" t="s">
        <v>87</v>
      </c>
      <c r="R69" s="45" t="s">
        <v>88</v>
      </c>
      <c r="S69" s="46">
        <f t="shared" ref="S69:S132" si="66">BZ69</f>
        <v>159971.46447940005</v>
      </c>
      <c r="T69" s="46">
        <f t="shared" si="49"/>
        <v>128.10014772533637</v>
      </c>
      <c r="U69" s="47">
        <f t="shared" ref="U69:U132" si="67">CA69</f>
        <v>102648.82736422462</v>
      </c>
      <c r="V69" s="47">
        <f t="shared" si="50"/>
        <v>57322.637115175428</v>
      </c>
      <c r="W69" s="47">
        <f t="shared" ref="W69:W132" si="68">CB69</f>
        <v>127884.9035429995</v>
      </c>
      <c r="X69" s="47">
        <f t="shared" si="51"/>
        <v>32086.56093640055</v>
      </c>
      <c r="Y69" s="48">
        <f t="shared" ref="Y69:Y132" si="69">CC69</f>
        <v>153652.74003940006</v>
      </c>
      <c r="Z69" s="47">
        <f t="shared" si="52"/>
        <v>6318.7244399999909</v>
      </c>
      <c r="AA69" s="48">
        <f t="shared" ref="AA69:AA132" si="70">CD69</f>
        <v>157089.51512726961</v>
      </c>
      <c r="AB69" s="47">
        <f t="shared" si="53"/>
        <v>2881.9493521304394</v>
      </c>
      <c r="AC69" s="47">
        <f t="shared" ref="AC69:AC132" si="71">V69+X69+Z69+AB69</f>
        <v>98609.871843706409</v>
      </c>
      <c r="AD69" s="47">
        <f t="shared" ref="AD69:AD132" si="72">IF(ISBLANK(D69)," ",S69-AC69)</f>
        <v>61361.59263569364</v>
      </c>
      <c r="AE69" s="47">
        <f t="shared" ref="AE69:AE132" si="73">(S69-AD69)/E69</f>
        <v>78.963702629489447</v>
      </c>
      <c r="AF69" s="49">
        <f t="shared" ref="AF69:AF132" si="74">1-AD69/S69</f>
        <v>0.61642163597498767</v>
      </c>
      <c r="AG69" s="47">
        <f>IF(ISBLANK($D69),"",S69*_xlfn.XLOOKUP(Q69,DATA!$B$24:$B$25,DATA!$C$24:$C$25,"error",0,1)/1000)</f>
        <v>63.713434872855451</v>
      </c>
      <c r="AH69" s="47">
        <f>IF(ISBLANK($D69),"",V69*_xlfn.XLOOKUP(Q69,DATA!$B$24:$B$25,DATA!$C$24:$C$25,"error",0,1)/1000)</f>
        <v>22.830459910232072</v>
      </c>
      <c r="AI69" s="47">
        <f>IF(ISBLANK($D69),"",X69*_xlfn.XLOOKUP(Q69,DATA!$B$24:$B$25,DATA!$C$24:$C$25,"error",0,1)/1000)</f>
        <v>12.779435489749613</v>
      </c>
      <c r="AJ69" s="47">
        <f>IF(ISBLANK($D69),"",Z69*_xlfn.XLOOKUP(Q69,DATA!$B$24:$B$25,DATA!$C$24:$C$25,"error",0,1)/1000)</f>
        <v>2.5166215699631964</v>
      </c>
      <c r="AK69" s="47">
        <f>IF(ISBLANK($D69),"",AB69*_xlfn.XLOOKUP(Q69,DATA!$B$24:$B$25,DATA!$C$24:$C$25,"error",0,1)/1000)</f>
        <v>1.1478227879665115</v>
      </c>
      <c r="AL69" s="47">
        <f t="shared" si="54"/>
        <v>39.274339757911392</v>
      </c>
      <c r="AM69" s="47">
        <f t="shared" si="55"/>
        <v>24.43909511494406</v>
      </c>
      <c r="AN69" s="47">
        <f t="shared" ref="AN69:AN132" si="75">IF(ISBLANK($D69),"",$S69*0.0135790158248428/1000)</f>
        <v>2.1722550476890512</v>
      </c>
      <c r="AO69" s="47">
        <f t="shared" ref="AO69:AO132" si="76">IF(ISBLANK($D69),"",$V69*0.0135790158248428/1000)</f>
        <v>0.77838499650868831</v>
      </c>
      <c r="AP69" s="47">
        <f t="shared" ref="AP69:AP132" si="77">IF(ISBLANK($D69),"",$X69*0.0135790158248428/1000)</f>
        <v>0.43570391872016584</v>
      </c>
      <c r="AQ69" s="47">
        <f t="shared" ref="AQ69:AQ132" si="78">IF(ISBLANK($D69),"",$Z69*0.0135790158248428/1000)</f>
        <v>8.5802059163580829E-2</v>
      </c>
      <c r="AR69" s="47">
        <f t="shared" ref="AR69:AR132" si="79">IF(ISBLANK($D69),"",$AB69*0.0135790158248428/1000)</f>
        <v>3.9134035858974694E-2</v>
      </c>
      <c r="AS69" s="47">
        <f t="shared" ref="AS69:AS132" si="80">IF(ISBLANK($D69),"",$AC69*0.0135790158248428/1000)</f>
        <v>1.3390250102514099</v>
      </c>
      <c r="AT69" s="47">
        <f t="shared" ref="AT69:AT132" si="81">IF(ISBLANK($D69),"",AN69-AS69)</f>
        <v>0.83323003743764135</v>
      </c>
      <c r="AU69" s="47">
        <f t="shared" ref="AU69:AU132" si="82">IF(ISBLANK($D69),"",$S69*0.000738514285714286/1000)</f>
        <v>0.1181412118246724</v>
      </c>
      <c r="AV69" s="47">
        <f t="shared" ref="AV69:AV132" si="83">IF(ISBLANK($D69),"",$V69*0.000738514285714286/1000)</f>
        <v>4.2333586404373E-2</v>
      </c>
      <c r="AW69" s="47">
        <f t="shared" ref="AW69:AW132" si="84">IF(ISBLANK($D69),"",$X69*0.000738514285714286/1000)</f>
        <v>2.3696383630973764E-2</v>
      </c>
      <c r="AX69" s="47">
        <f t="shared" ref="AX69:AX132" si="85">IF(ISBLANK($D69),"",$Z69*0.000738514285714286/1000)</f>
        <v>4.6664682664319945E-3</v>
      </c>
      <c r="AY69" s="47">
        <f t="shared" ref="AY69:AY132" si="86">IF(ISBLANK($D69),"",$AB69*0.000738514285714286/1000)</f>
        <v>2.1283607672533608E-3</v>
      </c>
      <c r="AZ69" s="47">
        <f t="shared" ref="AZ69:AZ132" si="87">IF(ISBLANK($D69),"",$AC69*0.000738514285714286/1000)</f>
        <v>7.2824799069032123E-2</v>
      </c>
      <c r="BA69" s="47">
        <f t="shared" ref="BA69:BA132" si="88">IF(ISBLANK($D69),"",AU69-AZ69)</f>
        <v>4.5316412755640273E-2</v>
      </c>
      <c r="BB69" s="23">
        <f>IF(V69&gt;0,J69*DATA!$C$4,0)</f>
        <v>60918</v>
      </c>
      <c r="BC69" s="23">
        <f>IF(X69&gt;0,N69*_xlfn.XLOOKUP(Elektrenai!O69,DATA!$B$5:$B$6,DATA!$C$5:$C$6,"error",0,1),0)</f>
        <v>26537</v>
      </c>
      <c r="BD69" s="23">
        <f>IF(Z69&gt;0,(L69-M69)*DATA!$C$7,"0,00 ")</f>
        <v>11190.000000000004</v>
      </c>
      <c r="BE69" s="23">
        <f>IF(G69="basement",D69*DATA!$C$8,IF(G69="ground",0,"error"))</f>
        <v>12488</v>
      </c>
      <c r="BF69" s="23">
        <f t="shared" ref="BF69:BF132" si="89">BB69+BC69+BD69+BE69</f>
        <v>111133</v>
      </c>
      <c r="BG69" s="23">
        <v>1.48</v>
      </c>
      <c r="BH69" s="23">
        <v>1.5376466644317803</v>
      </c>
      <c r="BI69" s="23">
        <f t="shared" ref="BI69:BI132" si="90">IF(G69="ground",0.57,IF(G69="basement",0.85,"error"))</f>
        <v>0.85</v>
      </c>
      <c r="BJ69" s="23">
        <v>2.33</v>
      </c>
      <c r="BK69" s="23">
        <f t="shared" ref="BK69:BK132" si="91">IF(K69="N",1/((1/BG69)+0.15/0.038),BG69)</f>
        <v>0.21630769230769231</v>
      </c>
      <c r="BL69" s="23">
        <f t="shared" ref="BL69:BL132" si="92">IF(O69="sloped",1/(1/BJ69+0.15/0.04),IF(O69="flat",1/(1/BJ69+0.15/0.034),"error"))</f>
        <v>0.20657105606258153</v>
      </c>
      <c r="BM69" s="5">
        <v>1.1000000000000001</v>
      </c>
      <c r="BN69" s="5">
        <f t="shared" ref="BN69:BN132" si="93">IF(BI69=0.85,1/(1/BI69+0.05/0.038),BI69)</f>
        <v>0.40124223602484466</v>
      </c>
      <c r="BO69" s="50"/>
      <c r="BP69" s="48">
        <f t="shared" si="56"/>
        <v>5463.5</v>
      </c>
      <c r="BQ69" s="51">
        <f t="shared" si="57"/>
        <v>5</v>
      </c>
      <c r="BR69" s="47">
        <f t="shared" ref="BR69:BR132" si="94">0.32*BP69</f>
        <v>1748.32</v>
      </c>
      <c r="BS69" s="46">
        <f t="shared" si="58"/>
        <v>17.5</v>
      </c>
      <c r="BT69" s="46">
        <f t="shared" ref="BT69:BT132" si="95">IF(BQ69&lt;=3,0.76*BP69,0.8*BP69)</f>
        <v>4370.8</v>
      </c>
      <c r="BU69" s="46">
        <f t="shared" si="59"/>
        <v>138.81591850000004</v>
      </c>
      <c r="BV69" s="46">
        <f t="shared" si="60"/>
        <v>89.073956407692307</v>
      </c>
      <c r="BW69" s="46">
        <f t="shared" si="61"/>
        <v>110.97266881551501</v>
      </c>
      <c r="BX69" s="46">
        <f t="shared" si="62"/>
        <v>133.33281850000003</v>
      </c>
      <c r="BY69" s="46">
        <f t="shared" si="63"/>
        <v>136.31509469565219</v>
      </c>
      <c r="BZ69" s="46">
        <f t="shared" si="48"/>
        <v>159971.46447940005</v>
      </c>
      <c r="CA69" s="46">
        <f t="shared" si="48"/>
        <v>102648.82736422462</v>
      </c>
      <c r="CB69" s="46">
        <f t="shared" si="48"/>
        <v>127884.9035429995</v>
      </c>
      <c r="CC69" s="46">
        <f t="shared" si="48"/>
        <v>153652.74003940006</v>
      </c>
      <c r="CD69" s="46">
        <f t="shared" si="48"/>
        <v>157089.51512726961</v>
      </c>
    </row>
    <row r="70" spans="1:82" s="52" customFormat="1" ht="15" customHeight="1" x14ac:dyDescent="0.35">
      <c r="A70" s="39">
        <v>67</v>
      </c>
      <c r="B70" s="40" t="s">
        <v>82</v>
      </c>
      <c r="C70" s="40" t="s">
        <v>157</v>
      </c>
      <c r="D70" s="41">
        <v>58.5</v>
      </c>
      <c r="E70" s="41">
        <f t="shared" si="64"/>
        <v>234.00000000000003</v>
      </c>
      <c r="F70" s="41">
        <v>30.8</v>
      </c>
      <c r="G70" s="42" t="s">
        <v>84</v>
      </c>
      <c r="H70" s="43">
        <v>5</v>
      </c>
      <c r="I70" s="44">
        <v>17.5</v>
      </c>
      <c r="J70" s="41">
        <f t="shared" si="65"/>
        <v>319.5</v>
      </c>
      <c r="K70" s="42" t="s">
        <v>91</v>
      </c>
      <c r="L70" s="44">
        <v>219.5</v>
      </c>
      <c r="M70" s="44">
        <v>186.5</v>
      </c>
      <c r="N70" s="41">
        <v>58.5</v>
      </c>
      <c r="O70" s="45" t="s">
        <v>95</v>
      </c>
      <c r="P70" s="45" t="s">
        <v>91</v>
      </c>
      <c r="Q70" s="45" t="s">
        <v>87</v>
      </c>
      <c r="R70" s="45" t="s">
        <v>88</v>
      </c>
      <c r="S70" s="46">
        <f t="shared" si="66"/>
        <v>50604.155668500011</v>
      </c>
      <c r="T70" s="46">
        <f t="shared" si="49"/>
        <v>216.25707550641027</v>
      </c>
      <c r="U70" s="47">
        <f t="shared" si="67"/>
        <v>31062.347561053844</v>
      </c>
      <c r="V70" s="47">
        <f t="shared" si="50"/>
        <v>19541.808107446166</v>
      </c>
      <c r="W70" s="47">
        <f t="shared" si="68"/>
        <v>44591.779580161026</v>
      </c>
      <c r="X70" s="47">
        <f t="shared" si="51"/>
        <v>6012.3760883389841</v>
      </c>
      <c r="Y70" s="48">
        <f t="shared" si="69"/>
        <v>47809.009468500015</v>
      </c>
      <c r="Z70" s="47">
        <f t="shared" si="52"/>
        <v>2795.1461999999956</v>
      </c>
      <c r="AA70" s="48">
        <f t="shared" si="70"/>
        <v>50064.136331217414</v>
      </c>
      <c r="AB70" s="47">
        <f t="shared" si="53"/>
        <v>540.0193372825961</v>
      </c>
      <c r="AC70" s="47">
        <f t="shared" si="71"/>
        <v>28889.349733067742</v>
      </c>
      <c r="AD70" s="47">
        <f t="shared" si="72"/>
        <v>21714.805935432269</v>
      </c>
      <c r="AE70" s="47">
        <f t="shared" si="73"/>
        <v>123.45875954302453</v>
      </c>
      <c r="AF70" s="49">
        <f t="shared" si="74"/>
        <v>0.57088887960738632</v>
      </c>
      <c r="AG70" s="47">
        <f>IF(ISBLANK($D70),"",S70*_xlfn.XLOOKUP(Q70,DATA!$B$24:$B$25,DATA!$C$24:$C$25,"error",0,1)/1000)</f>
        <v>20.154623119650186</v>
      </c>
      <c r="AH70" s="47">
        <f>IF(ISBLANK($D70),"",V70*_xlfn.XLOOKUP(Q70,DATA!$B$24:$B$25,DATA!$C$24:$C$25,"error",0,1)/1000)</f>
        <v>7.7831113330336592</v>
      </c>
      <c r="AI70" s="47">
        <f>IF(ISBLANK($D70),"",X70*_xlfn.XLOOKUP(Q70,DATA!$B$24:$B$25,DATA!$C$24:$C$25,"error",0,1)/1000)</f>
        <v>2.3946091484636507</v>
      </c>
      <c r="AJ70" s="47">
        <f>IF(ISBLANK($D70),"",Z70*_xlfn.XLOOKUP(Q70,DATA!$B$24:$B$25,DATA!$C$24:$C$25,"error",0,1)/1000)</f>
        <v>1.1132508285359983</v>
      </c>
      <c r="AK70" s="47">
        <f>IF(ISBLANK($D70),"",AB70*_xlfn.XLOOKUP(Q70,DATA!$B$24:$B$25,DATA!$C$24:$C$25,"error",0,1)/1000)</f>
        <v>0.21507890165291238</v>
      </c>
      <c r="AL70" s="47">
        <f t="shared" si="54"/>
        <v>11.506050211686221</v>
      </c>
      <c r="AM70" s="47">
        <f t="shared" si="55"/>
        <v>8.6485729079639651</v>
      </c>
      <c r="AN70" s="47">
        <f t="shared" si="75"/>
        <v>0.68715463062537019</v>
      </c>
      <c r="AO70" s="47">
        <f t="shared" si="76"/>
        <v>0.2653585215370528</v>
      </c>
      <c r="AP70" s="47">
        <f t="shared" si="77"/>
        <v>8.1642150048461523E-2</v>
      </c>
      <c r="AQ70" s="47">
        <f t="shared" si="78"/>
        <v>3.7955334482549154E-2</v>
      </c>
      <c r="AR70" s="47">
        <f t="shared" si="79"/>
        <v>7.3329311266814943E-3</v>
      </c>
      <c r="AS70" s="47">
        <f t="shared" si="80"/>
        <v>0.39228893719474495</v>
      </c>
      <c r="AT70" s="47">
        <f t="shared" si="81"/>
        <v>0.29486569343062524</v>
      </c>
      <c r="AU70" s="47">
        <f t="shared" si="82"/>
        <v>3.7371891877696822E-2</v>
      </c>
      <c r="AV70" s="47">
        <f t="shared" si="83"/>
        <v>1.4431904456036248E-2</v>
      </c>
      <c r="AW70" s="47">
        <f t="shared" si="84"/>
        <v>4.4402256323253179E-3</v>
      </c>
      <c r="AX70" s="47">
        <f t="shared" si="85"/>
        <v>2.0642553993599978E-3</v>
      </c>
      <c r="AY70" s="47">
        <f t="shared" si="86"/>
        <v>3.9881199514515861E-4</v>
      </c>
      <c r="AZ70" s="47">
        <f t="shared" si="87"/>
        <v>2.1335197482866722E-2</v>
      </c>
      <c r="BA70" s="47">
        <f t="shared" si="88"/>
        <v>1.60366943948301E-2</v>
      </c>
      <c r="BB70" s="23">
        <f>IF(V70&gt;0,J70*DATA!$C$4,0)</f>
        <v>20767.5</v>
      </c>
      <c r="BC70" s="23">
        <f>IF(X70&gt;0,N70*_xlfn.XLOOKUP(Elektrenai!O70,DATA!$B$5:$B$6,DATA!$C$5:$C$6,"error",0,1),0)</f>
        <v>4972.5</v>
      </c>
      <c r="BD70" s="23">
        <f>IF(Z70&gt;0,(L70-M70)*DATA!$C$7,"0,00 ")</f>
        <v>4950</v>
      </c>
      <c r="BE70" s="23">
        <f>IF(G70="basement",D70*DATA!$C$8,IF(G70="ground",0,"error"))</f>
        <v>2340</v>
      </c>
      <c r="BF70" s="23">
        <f t="shared" si="89"/>
        <v>33030</v>
      </c>
      <c r="BG70" s="23">
        <v>1.48</v>
      </c>
      <c r="BH70" s="23">
        <v>1.3630979498861047</v>
      </c>
      <c r="BI70" s="23">
        <f t="shared" si="90"/>
        <v>0.85</v>
      </c>
      <c r="BJ70" s="23">
        <v>2.33</v>
      </c>
      <c r="BK70" s="23">
        <f t="shared" si="91"/>
        <v>0.21630769230769231</v>
      </c>
      <c r="BL70" s="23">
        <f t="shared" si="92"/>
        <v>0.20657105606258153</v>
      </c>
      <c r="BM70" s="5">
        <v>1.1000000000000001</v>
      </c>
      <c r="BN70" s="5">
        <f t="shared" si="93"/>
        <v>0.40124223602484466</v>
      </c>
      <c r="BO70" s="50"/>
      <c r="BP70" s="48">
        <f t="shared" si="56"/>
        <v>1023.75</v>
      </c>
      <c r="BQ70" s="51">
        <f t="shared" si="57"/>
        <v>5</v>
      </c>
      <c r="BR70" s="47">
        <f t="shared" si="94"/>
        <v>327.60000000000002</v>
      </c>
      <c r="BS70" s="46">
        <f t="shared" si="58"/>
        <v>17.5</v>
      </c>
      <c r="BT70" s="46">
        <f t="shared" si="95"/>
        <v>819</v>
      </c>
      <c r="BU70" s="46">
        <f t="shared" si="59"/>
        <v>43.911971250000008</v>
      </c>
      <c r="BV70" s="46">
        <f t="shared" si="60"/>
        <v>26.954484173076921</v>
      </c>
      <c r="BW70" s="46">
        <f t="shared" si="61"/>
        <v>38.694706334745767</v>
      </c>
      <c r="BX70" s="46">
        <f t="shared" si="62"/>
        <v>41.486471250000008</v>
      </c>
      <c r="BY70" s="46">
        <f t="shared" si="63"/>
        <v>43.44336717391306</v>
      </c>
      <c r="BZ70" s="46">
        <f t="shared" si="48"/>
        <v>50604.155668500011</v>
      </c>
      <c r="CA70" s="46">
        <f t="shared" si="48"/>
        <v>31062.347561053844</v>
      </c>
      <c r="CB70" s="46">
        <f t="shared" si="48"/>
        <v>44591.779580161026</v>
      </c>
      <c r="CC70" s="46">
        <f t="shared" si="48"/>
        <v>47809.009468500015</v>
      </c>
      <c r="CD70" s="46">
        <f t="shared" si="48"/>
        <v>50064.136331217414</v>
      </c>
    </row>
    <row r="71" spans="1:82" s="52" customFormat="1" ht="15" customHeight="1" x14ac:dyDescent="0.35">
      <c r="A71" s="39">
        <v>68</v>
      </c>
      <c r="B71" s="40" t="s">
        <v>82</v>
      </c>
      <c r="C71" s="40" t="s">
        <v>158</v>
      </c>
      <c r="D71" s="41">
        <v>201.3</v>
      </c>
      <c r="E71" s="41">
        <f t="shared" si="64"/>
        <v>805.2</v>
      </c>
      <c r="F71" s="41">
        <v>64</v>
      </c>
      <c r="G71" s="42" t="s">
        <v>84</v>
      </c>
      <c r="H71" s="43">
        <v>5</v>
      </c>
      <c r="I71" s="44">
        <v>17.5</v>
      </c>
      <c r="J71" s="41">
        <f t="shared" si="65"/>
        <v>934.7</v>
      </c>
      <c r="K71" s="42" t="s">
        <v>91</v>
      </c>
      <c r="L71" s="44">
        <v>185.3</v>
      </c>
      <c r="M71" s="44">
        <v>29.6</v>
      </c>
      <c r="N71" s="41">
        <v>201.3</v>
      </c>
      <c r="O71" s="45" t="s">
        <v>95</v>
      </c>
      <c r="P71" s="45" t="s">
        <v>91</v>
      </c>
      <c r="Q71" s="45" t="s">
        <v>87</v>
      </c>
      <c r="R71" s="45" t="s">
        <v>88</v>
      </c>
      <c r="S71" s="46">
        <f t="shared" si="66"/>
        <v>135553.92437370002</v>
      </c>
      <c r="T71" s="46">
        <f t="shared" si="49"/>
        <v>168.34814254061104</v>
      </c>
      <c r="U71" s="47">
        <f t="shared" si="67"/>
        <v>78384.196555140035</v>
      </c>
      <c r="V71" s="47">
        <f t="shared" si="50"/>
        <v>57169.727818559986</v>
      </c>
      <c r="W71" s="47">
        <f t="shared" si="68"/>
        <v>114865.18409023614</v>
      </c>
      <c r="X71" s="47">
        <f t="shared" si="51"/>
        <v>20688.740283463878</v>
      </c>
      <c r="Y71" s="48">
        <f t="shared" si="69"/>
        <v>122365.91639370003</v>
      </c>
      <c r="Z71" s="47">
        <f t="shared" si="52"/>
        <v>13188.007979999995</v>
      </c>
      <c r="AA71" s="48">
        <f t="shared" si="70"/>
        <v>133695.7039874609</v>
      </c>
      <c r="AB71" s="47">
        <f t="shared" si="53"/>
        <v>1858.2203862391179</v>
      </c>
      <c r="AC71" s="47">
        <f t="shared" si="71"/>
        <v>92904.696468262977</v>
      </c>
      <c r="AD71" s="47">
        <f t="shared" si="72"/>
        <v>42649.227905437045</v>
      </c>
      <c r="AE71" s="47">
        <f t="shared" si="73"/>
        <v>115.38089476932808</v>
      </c>
      <c r="AF71" s="49">
        <f t="shared" si="74"/>
        <v>0.68537076220781268</v>
      </c>
      <c r="AG71" s="47">
        <f>IF(ISBLANK($D71),"",S71*_xlfn.XLOOKUP(Q71,DATA!$B$24:$B$25,DATA!$C$24:$C$25,"error",0,1)/1000)</f>
        <v>53.988416999557245</v>
      </c>
      <c r="AH71" s="47">
        <f>IF(ISBLANK($D71),"",V71*_xlfn.XLOOKUP(Q71,DATA!$B$24:$B$25,DATA!$C$24:$C$25,"error",0,1)/1000)</f>
        <v>22.769559195576072</v>
      </c>
      <c r="AI71" s="47">
        <f>IF(ISBLANK($D71),"",X71*_xlfn.XLOOKUP(Q71,DATA!$B$24:$B$25,DATA!$C$24:$C$25,"error",0,1)/1000)</f>
        <v>8.2399114800979927</v>
      </c>
      <c r="AJ71" s="47">
        <f>IF(ISBLANK($D71),"",Z71*_xlfn.XLOOKUP(Q71,DATA!$B$24:$B$25,DATA!$C$24:$C$25,"error",0,1)/1000)</f>
        <v>5.252519818274398</v>
      </c>
      <c r="AK71" s="47">
        <f>IF(ISBLANK($D71),"",AB71*_xlfn.XLOOKUP(Q71,DATA!$B$24:$B$25,DATA!$C$24:$C$25,"error",0,1)/1000)</f>
        <v>0.74009201543131597</v>
      </c>
      <c r="AL71" s="47">
        <f t="shared" si="54"/>
        <v>37.002082509379782</v>
      </c>
      <c r="AM71" s="47">
        <f t="shared" si="55"/>
        <v>16.986334490177462</v>
      </c>
      <c r="AN71" s="47">
        <f t="shared" si="75"/>
        <v>1.8406888841900169</v>
      </c>
      <c r="AO71" s="47">
        <f t="shared" si="76"/>
        <v>0.77630863875018163</v>
      </c>
      <c r="AP71" s="47">
        <f t="shared" si="77"/>
        <v>0.28093273170521871</v>
      </c>
      <c r="AQ71" s="47">
        <f t="shared" si="78"/>
        <v>0.17908016905857307</v>
      </c>
      <c r="AR71" s="47">
        <f t="shared" si="79"/>
        <v>2.5232804030786482E-2</v>
      </c>
      <c r="AS71" s="47">
        <f t="shared" si="80"/>
        <v>1.2615543435447598</v>
      </c>
      <c r="AT71" s="47">
        <f t="shared" si="81"/>
        <v>0.57913454064525705</v>
      </c>
      <c r="AU71" s="47">
        <f t="shared" si="82"/>
        <v>0.10010850963461142</v>
      </c>
      <c r="AV71" s="47">
        <f t="shared" si="83"/>
        <v>4.2220660704403973E-2</v>
      </c>
      <c r="AW71" s="47">
        <f t="shared" si="84"/>
        <v>1.5278930252770702E-2</v>
      </c>
      <c r="AX71" s="47">
        <f t="shared" si="85"/>
        <v>9.7395322933440005E-3</v>
      </c>
      <c r="AY71" s="47">
        <f t="shared" si="86"/>
        <v>1.3723223012431069E-3</v>
      </c>
      <c r="AZ71" s="47">
        <f t="shared" si="87"/>
        <v>6.8611445551761782E-2</v>
      </c>
      <c r="BA71" s="47">
        <f t="shared" si="88"/>
        <v>3.1497064082849635E-2</v>
      </c>
      <c r="BB71" s="23">
        <f>IF(V71&gt;0,J71*DATA!$C$4,0)</f>
        <v>60755.5</v>
      </c>
      <c r="BC71" s="23">
        <f>IF(X71&gt;0,N71*_xlfn.XLOOKUP(Elektrenai!O71,DATA!$B$5:$B$6,DATA!$C$5:$C$6,"error",0,1),0)</f>
        <v>17110.5</v>
      </c>
      <c r="BD71" s="23">
        <f>IF(Z71&gt;0,(L71-M71)*DATA!$C$7,"0,00 ")</f>
        <v>23355.000000000004</v>
      </c>
      <c r="BE71" s="23">
        <f>IF(G71="basement",D71*DATA!$C$8,IF(G71="ground",0,"error"))</f>
        <v>8052</v>
      </c>
      <c r="BF71" s="23">
        <f t="shared" si="89"/>
        <v>109273</v>
      </c>
      <c r="BG71" s="23">
        <v>1.48</v>
      </c>
      <c r="BH71" s="23">
        <v>2.5704533189422558</v>
      </c>
      <c r="BI71" s="23">
        <f t="shared" si="90"/>
        <v>0.85</v>
      </c>
      <c r="BJ71" s="23">
        <v>2.33</v>
      </c>
      <c r="BK71" s="23">
        <f t="shared" si="91"/>
        <v>0.21630769230769231</v>
      </c>
      <c r="BL71" s="23">
        <f t="shared" si="92"/>
        <v>0.20657105606258153</v>
      </c>
      <c r="BM71" s="5">
        <v>1.1000000000000001</v>
      </c>
      <c r="BN71" s="5">
        <f t="shared" si="93"/>
        <v>0.40124223602484466</v>
      </c>
      <c r="BO71" s="50"/>
      <c r="BP71" s="48">
        <f t="shared" si="56"/>
        <v>3522.75</v>
      </c>
      <c r="BQ71" s="51">
        <f t="shared" si="57"/>
        <v>5</v>
      </c>
      <c r="BR71" s="47">
        <f t="shared" si="94"/>
        <v>1127.28</v>
      </c>
      <c r="BS71" s="46">
        <f t="shared" si="58"/>
        <v>17.5</v>
      </c>
      <c r="BT71" s="46">
        <f t="shared" si="95"/>
        <v>2818.2000000000003</v>
      </c>
      <c r="BU71" s="46">
        <f t="shared" si="59"/>
        <v>117.62749425000001</v>
      </c>
      <c r="BV71" s="46">
        <f t="shared" si="60"/>
        <v>68.018219850000023</v>
      </c>
      <c r="BW71" s="46">
        <f t="shared" si="61"/>
        <v>99.674751900586713</v>
      </c>
      <c r="BX71" s="46">
        <f t="shared" si="62"/>
        <v>106.18354425000001</v>
      </c>
      <c r="BY71" s="46">
        <f t="shared" si="63"/>
        <v>116.01501560869566</v>
      </c>
      <c r="BZ71" s="46">
        <f t="shared" ref="BZ71:CD121" si="96">BU71*1152.4</f>
        <v>135553.92437370002</v>
      </c>
      <c r="CA71" s="46">
        <f t="shared" si="96"/>
        <v>78384.196555140035</v>
      </c>
      <c r="CB71" s="46">
        <f t="shared" si="96"/>
        <v>114865.18409023614</v>
      </c>
      <c r="CC71" s="46">
        <f t="shared" si="96"/>
        <v>122365.91639370003</v>
      </c>
      <c r="CD71" s="46">
        <f t="shared" si="96"/>
        <v>133695.7039874609</v>
      </c>
    </row>
    <row r="72" spans="1:82" s="52" customFormat="1" ht="15" customHeight="1" x14ac:dyDescent="0.35">
      <c r="A72" s="39">
        <v>69</v>
      </c>
      <c r="B72" s="40" t="s">
        <v>82</v>
      </c>
      <c r="C72" s="40" t="s">
        <v>159</v>
      </c>
      <c r="D72" s="41">
        <v>290.18000000000006</v>
      </c>
      <c r="E72" s="41">
        <f t="shared" si="64"/>
        <v>2089.2960000000007</v>
      </c>
      <c r="F72" s="41">
        <v>101.2</v>
      </c>
      <c r="G72" s="42" t="s">
        <v>84</v>
      </c>
      <c r="H72" s="43">
        <v>9</v>
      </c>
      <c r="I72" s="44">
        <v>29.2</v>
      </c>
      <c r="J72" s="41">
        <f t="shared" si="65"/>
        <v>2863.41</v>
      </c>
      <c r="K72" s="42" t="s">
        <v>85</v>
      </c>
      <c r="L72" s="44">
        <v>91.63</v>
      </c>
      <c r="M72" s="44">
        <v>91.63</v>
      </c>
      <c r="N72" s="41">
        <v>290.18000000000006</v>
      </c>
      <c r="O72" s="45" t="s">
        <v>95</v>
      </c>
      <c r="P72" s="45" t="s">
        <v>85</v>
      </c>
      <c r="Q72" s="45" t="s">
        <v>87</v>
      </c>
      <c r="R72" s="45" t="s">
        <v>88</v>
      </c>
      <c r="S72" s="46">
        <f t="shared" si="66"/>
        <v>94028.871679204021</v>
      </c>
      <c r="T72" s="46">
        <f t="shared" si="49"/>
        <v>45.005050351507869</v>
      </c>
      <c r="U72" s="47">
        <f t="shared" si="67"/>
        <v>94028.871679204021</v>
      </c>
      <c r="V72" s="47">
        <f t="shared" si="50"/>
        <v>0</v>
      </c>
      <c r="W72" s="47">
        <f t="shared" si="68"/>
        <v>92610.439533974102</v>
      </c>
      <c r="X72" s="47">
        <f t="shared" si="51"/>
        <v>1418.4321452299191</v>
      </c>
      <c r="Y72" s="48">
        <f t="shared" si="69"/>
        <v>94028.871679204021</v>
      </c>
      <c r="Z72" s="47">
        <f t="shared" si="52"/>
        <v>0</v>
      </c>
      <c r="AA72" s="48">
        <f t="shared" si="70"/>
        <v>91350.191144286611</v>
      </c>
      <c r="AB72" s="47">
        <f t="shared" si="53"/>
        <v>2678.6805349174101</v>
      </c>
      <c r="AC72" s="47">
        <f t="shared" si="71"/>
        <v>4097.1126801473292</v>
      </c>
      <c r="AD72" s="47">
        <f t="shared" si="72"/>
        <v>89931.758999056692</v>
      </c>
      <c r="AE72" s="47">
        <f t="shared" si="73"/>
        <v>1.9610015431740297</v>
      </c>
      <c r="AF72" s="49">
        <f t="shared" si="74"/>
        <v>4.3572921880051352E-2</v>
      </c>
      <c r="AG72" s="47">
        <f>IF(ISBLANK($D72),"",S72*_xlfn.XLOOKUP(Q72,DATA!$B$24:$B$25,DATA!$C$24:$C$25,"error",0,1)/1000)</f>
        <v>37.449819012393384</v>
      </c>
      <c r="AH72" s="47">
        <f>IF(ISBLANK($D72),"",V72*_xlfn.XLOOKUP(Q72,DATA!$B$24:$B$25,DATA!$C$24:$C$25,"error",0,1)/1000)</f>
        <v>0</v>
      </c>
      <c r="AI72" s="47">
        <f>IF(ISBLANK($D72),"",X72*_xlfn.XLOOKUP(Q72,DATA!$B$24:$B$25,DATA!$C$24:$C$25,"error",0,1)/1000)</f>
        <v>0.56493315480217221</v>
      </c>
      <c r="AJ72" s="47">
        <f>IF(ISBLANK($D72),"",Z72*_xlfn.XLOOKUP(Q72,DATA!$B$24:$B$25,DATA!$C$24:$C$25,"error",0,1)/1000)</f>
        <v>0</v>
      </c>
      <c r="AK72" s="47">
        <f>IF(ISBLANK($D72),"",AB72*_xlfn.XLOOKUP(Q72,DATA!$B$24:$B$25,DATA!$C$24:$C$25,"error",0,1)/1000)</f>
        <v>1.0668648834469061</v>
      </c>
      <c r="AL72" s="47">
        <f t="shared" si="54"/>
        <v>1.6317980382490784</v>
      </c>
      <c r="AM72" s="47">
        <f t="shared" si="55"/>
        <v>35.818020974144304</v>
      </c>
      <c r="AN72" s="47">
        <f t="shared" si="75"/>
        <v>1.2768195365240245</v>
      </c>
      <c r="AO72" s="47">
        <f t="shared" si="76"/>
        <v>0</v>
      </c>
      <c r="AP72" s="47">
        <f t="shared" si="77"/>
        <v>1.9260912546542792E-2</v>
      </c>
      <c r="AQ72" s="47">
        <f t="shared" si="78"/>
        <v>0</v>
      </c>
      <c r="AR72" s="47">
        <f t="shared" si="79"/>
        <v>3.6373845373341887E-2</v>
      </c>
      <c r="AS72" s="47">
        <f t="shared" si="80"/>
        <v>5.5634757919884675E-2</v>
      </c>
      <c r="AT72" s="47">
        <f t="shared" si="81"/>
        <v>1.2211847786041399</v>
      </c>
      <c r="AU72" s="47">
        <f t="shared" si="82"/>
        <v>6.9441665004687625E-2</v>
      </c>
      <c r="AV72" s="47">
        <f t="shared" si="83"/>
        <v>0</v>
      </c>
      <c r="AW72" s="47">
        <f t="shared" si="84"/>
        <v>1.047532402568656E-3</v>
      </c>
      <c r="AX72" s="47">
        <f t="shared" si="85"/>
        <v>0</v>
      </c>
      <c r="AY72" s="47">
        <f t="shared" si="86"/>
        <v>1.9782438419012928E-3</v>
      </c>
      <c r="AZ72" s="47">
        <f t="shared" si="87"/>
        <v>3.0257762444699486E-3</v>
      </c>
      <c r="BA72" s="47">
        <f t="shared" si="88"/>
        <v>6.6415888760217673E-2</v>
      </c>
      <c r="BB72" s="23">
        <f>IF(V72&gt;0,J72*DATA!$C$4,0)</f>
        <v>0</v>
      </c>
      <c r="BC72" s="23">
        <f>IF(X72&gt;0,N72*_xlfn.XLOOKUP(Elektrenai!O72,DATA!$B$5:$B$6,DATA!$C$5:$C$6,"error",0,1),0)</f>
        <v>24665.300000000007</v>
      </c>
      <c r="BD72" s="23" t="str">
        <f>IF(Z72&gt;0,(L72-M72)*DATA!$C$7,"0,00 ")</f>
        <v xml:space="preserve">0,00 </v>
      </c>
      <c r="BE72" s="23">
        <f>IF(G72="basement",D72*DATA!$C$8,IF(G72="ground",0,"error"))</f>
        <v>11607.200000000003</v>
      </c>
      <c r="BF72" s="23">
        <f t="shared" si="89"/>
        <v>36272.500000000007</v>
      </c>
      <c r="BG72" s="23">
        <v>0.25</v>
      </c>
      <c r="BH72" s="23">
        <v>1.1000000000000001</v>
      </c>
      <c r="BI72" s="23">
        <f t="shared" si="90"/>
        <v>0.85</v>
      </c>
      <c r="BJ72" s="23">
        <v>0.21</v>
      </c>
      <c r="BK72" s="23">
        <f t="shared" si="91"/>
        <v>0.25</v>
      </c>
      <c r="BL72" s="23">
        <f t="shared" si="92"/>
        <v>0.10900763358778627</v>
      </c>
      <c r="BM72" s="5">
        <v>1.1000000000000001</v>
      </c>
      <c r="BN72" s="5">
        <f t="shared" si="93"/>
        <v>0.40124223602484466</v>
      </c>
      <c r="BO72" s="50"/>
      <c r="BP72" s="48">
        <f t="shared" si="56"/>
        <v>8473.2560000000012</v>
      </c>
      <c r="BQ72" s="51">
        <f t="shared" si="57"/>
        <v>9</v>
      </c>
      <c r="BR72" s="47">
        <f t="shared" si="94"/>
        <v>2711.4419200000007</v>
      </c>
      <c r="BS72" s="46">
        <f t="shared" si="58"/>
        <v>29.2</v>
      </c>
      <c r="BT72" s="46">
        <f t="shared" si="95"/>
        <v>6778.604800000001</v>
      </c>
      <c r="BU72" s="46">
        <f t="shared" si="59"/>
        <v>81.593953210000009</v>
      </c>
      <c r="BV72" s="46">
        <f t="shared" si="60"/>
        <v>81.593953210000009</v>
      </c>
      <c r="BW72" s="46">
        <f t="shared" si="61"/>
        <v>80.363102684809178</v>
      </c>
      <c r="BX72" s="46">
        <f t="shared" si="62"/>
        <v>81.593953210000009</v>
      </c>
      <c r="BY72" s="46">
        <f t="shared" si="63"/>
        <v>79.269516786086953</v>
      </c>
      <c r="BZ72" s="46">
        <f t="shared" si="96"/>
        <v>94028.871679204021</v>
      </c>
      <c r="CA72" s="46">
        <f t="shared" si="96"/>
        <v>94028.871679204021</v>
      </c>
      <c r="CB72" s="46">
        <f t="shared" si="96"/>
        <v>92610.439533974102</v>
      </c>
      <c r="CC72" s="46">
        <f t="shared" si="96"/>
        <v>94028.871679204021</v>
      </c>
      <c r="CD72" s="46">
        <f t="shared" si="96"/>
        <v>91350.191144286611</v>
      </c>
    </row>
    <row r="73" spans="1:82" s="52" customFormat="1" ht="15" customHeight="1" x14ac:dyDescent="0.35">
      <c r="A73" s="39">
        <v>70</v>
      </c>
      <c r="B73" s="40" t="s">
        <v>82</v>
      </c>
      <c r="C73" s="40" t="s">
        <v>160</v>
      </c>
      <c r="D73" s="41">
        <v>220.3</v>
      </c>
      <c r="E73" s="41">
        <f t="shared" si="64"/>
        <v>881.2</v>
      </c>
      <c r="F73" s="41">
        <v>60.6</v>
      </c>
      <c r="G73" s="42" t="s">
        <v>84</v>
      </c>
      <c r="H73" s="43">
        <v>5</v>
      </c>
      <c r="I73" s="44">
        <v>17.5</v>
      </c>
      <c r="J73" s="41">
        <f t="shared" si="65"/>
        <v>870.1</v>
      </c>
      <c r="K73" s="42" t="s">
        <v>91</v>
      </c>
      <c r="L73" s="44">
        <v>190.4</v>
      </c>
      <c r="M73" s="44">
        <v>123.8</v>
      </c>
      <c r="N73" s="41">
        <v>220.3</v>
      </c>
      <c r="O73" s="45" t="s">
        <v>95</v>
      </c>
      <c r="P73" s="45" t="s">
        <v>91</v>
      </c>
      <c r="Q73" s="45" t="s">
        <v>87</v>
      </c>
      <c r="R73" s="45" t="s">
        <v>88</v>
      </c>
      <c r="S73" s="46">
        <f t="shared" si="66"/>
        <v>127949.87232230003</v>
      </c>
      <c r="T73" s="46">
        <f t="shared" si="49"/>
        <v>145.19958275340448</v>
      </c>
      <c r="U73" s="47">
        <f t="shared" si="67"/>
        <v>74731.320728281557</v>
      </c>
      <c r="V73" s="47">
        <f t="shared" si="50"/>
        <v>53218.55159401847</v>
      </c>
      <c r="W73" s="47">
        <f t="shared" si="68"/>
        <v>105308.39450587131</v>
      </c>
      <c r="X73" s="47">
        <f t="shared" si="51"/>
        <v>22641.477816428713</v>
      </c>
      <c r="Y73" s="48">
        <f t="shared" si="69"/>
        <v>122308.75908230002</v>
      </c>
      <c r="Z73" s="47">
        <f t="shared" si="52"/>
        <v>5641.113240000006</v>
      </c>
      <c r="AA73" s="48">
        <f t="shared" si="70"/>
        <v>125916.26104019133</v>
      </c>
      <c r="AB73" s="47">
        <f t="shared" si="53"/>
        <v>2033.6112821087008</v>
      </c>
      <c r="AC73" s="47">
        <f t="shared" si="71"/>
        <v>83534.75393255589</v>
      </c>
      <c r="AD73" s="47">
        <f t="shared" si="72"/>
        <v>44415.118389744137</v>
      </c>
      <c r="AE73" s="47">
        <f t="shared" si="73"/>
        <v>94.796588666087018</v>
      </c>
      <c r="AF73" s="49">
        <f t="shared" si="74"/>
        <v>0.65287094403764279</v>
      </c>
      <c r="AG73" s="47">
        <f>IF(ISBLANK($D73),"",S73*_xlfn.XLOOKUP(Q73,DATA!$B$24:$B$25,DATA!$C$24:$C$25,"error",0,1)/1000)</f>
        <v>50.959875148525661</v>
      </c>
      <c r="AH73" s="47">
        <f>IF(ISBLANK($D73),"",V73*_xlfn.XLOOKUP(Q73,DATA!$B$24:$B$25,DATA!$C$24:$C$25,"error",0,1)/1000)</f>
        <v>21.195884728865675</v>
      </c>
      <c r="AI73" s="47">
        <f>IF(ISBLANK($D73),"",X73*_xlfn.XLOOKUP(Q73,DATA!$B$24:$B$25,DATA!$C$24:$C$25,"error",0,1)/1000)</f>
        <v>9.0176477847272292</v>
      </c>
      <c r="AJ73" s="47">
        <f>IF(ISBLANK($D73),"",Z73*_xlfn.XLOOKUP(Q73,DATA!$B$24:$B$25,DATA!$C$24:$C$25,"error",0,1)/1000)</f>
        <v>2.2467425812272026</v>
      </c>
      <c r="AK73" s="47">
        <f>IF(ISBLANK($D73),"",AB73*_xlfn.XLOOKUP(Q73,DATA!$B$24:$B$25,DATA!$C$24:$C$25,"error",0,1)/1000)</f>
        <v>0.80994670143825342</v>
      </c>
      <c r="AL73" s="47">
        <f t="shared" si="54"/>
        <v>33.270221796258362</v>
      </c>
      <c r="AM73" s="47">
        <f t="shared" si="55"/>
        <v>17.6896533522673</v>
      </c>
      <c r="AN73" s="47">
        <f t="shared" si="75"/>
        <v>1.7374333410511278</v>
      </c>
      <c r="AO73" s="47">
        <f t="shared" si="76"/>
        <v>0.72265555427038985</v>
      </c>
      <c r="AP73" s="47">
        <f t="shared" si="77"/>
        <v>0.3074489855671127</v>
      </c>
      <c r="AQ73" s="47">
        <f t="shared" si="78"/>
        <v>7.660076595569032E-2</v>
      </c>
      <c r="AR73" s="47">
        <f t="shared" si="79"/>
        <v>2.7614439781332906E-2</v>
      </c>
      <c r="AS73" s="47">
        <f t="shared" si="80"/>
        <v>1.1343197455745258</v>
      </c>
      <c r="AT73" s="47">
        <f t="shared" si="81"/>
        <v>0.60311359547660204</v>
      </c>
      <c r="AU73" s="47">
        <f t="shared" si="82"/>
        <v>9.4492808565337497E-2</v>
      </c>
      <c r="AV73" s="47">
        <f t="shared" si="83"/>
        <v>3.9302660617205429E-2</v>
      </c>
      <c r="AW73" s="47">
        <f t="shared" si="84"/>
        <v>1.6721054817115704E-2</v>
      </c>
      <c r="AX73" s="47">
        <f t="shared" si="85"/>
        <v>4.166042715072006E-3</v>
      </c>
      <c r="AY73" s="47">
        <f t="shared" si="86"/>
        <v>1.5018509834270207E-3</v>
      </c>
      <c r="AZ73" s="47">
        <f t="shared" si="87"/>
        <v>6.1691609132820152E-2</v>
      </c>
      <c r="BA73" s="47">
        <f t="shared" si="88"/>
        <v>3.2801199432517344E-2</v>
      </c>
      <c r="BB73" s="23">
        <f>IF(V73&gt;0,J73*DATA!$C$4,0)</f>
        <v>56556.5</v>
      </c>
      <c r="BC73" s="23">
        <f>IF(X73&gt;0,N73*_xlfn.XLOOKUP(Elektrenai!O73,DATA!$B$5:$B$6,DATA!$C$5:$C$6,"error",0,1),0)</f>
        <v>18725.5</v>
      </c>
      <c r="BD73" s="23">
        <f>IF(Z73&gt;0,(L73-M73)*DATA!$C$7,"0,00 ")</f>
        <v>9990.0000000000018</v>
      </c>
      <c r="BE73" s="23">
        <f>IF(G73="basement",D73*DATA!$C$8,IF(G73="ground",0,"error"))</f>
        <v>8812</v>
      </c>
      <c r="BF73" s="23">
        <f t="shared" si="89"/>
        <v>94084</v>
      </c>
      <c r="BG73" s="23">
        <v>1.48</v>
      </c>
      <c r="BH73" s="23">
        <v>1.7121323529411765</v>
      </c>
      <c r="BI73" s="23">
        <f t="shared" si="90"/>
        <v>0.85</v>
      </c>
      <c r="BJ73" s="23">
        <v>2.33</v>
      </c>
      <c r="BK73" s="23">
        <f t="shared" si="91"/>
        <v>0.21630769230769231</v>
      </c>
      <c r="BL73" s="23">
        <f t="shared" si="92"/>
        <v>0.20657105606258153</v>
      </c>
      <c r="BM73" s="5">
        <v>1.1000000000000001</v>
      </c>
      <c r="BN73" s="5">
        <f t="shared" si="93"/>
        <v>0.40124223602484466</v>
      </c>
      <c r="BO73" s="50"/>
      <c r="BP73" s="48">
        <f t="shared" si="56"/>
        <v>3855.25</v>
      </c>
      <c r="BQ73" s="51">
        <f t="shared" si="57"/>
        <v>5</v>
      </c>
      <c r="BR73" s="47">
        <f t="shared" si="94"/>
        <v>1233.68</v>
      </c>
      <c r="BS73" s="46">
        <f t="shared" si="58"/>
        <v>17.5</v>
      </c>
      <c r="BT73" s="46">
        <f t="shared" si="95"/>
        <v>3084.2000000000003</v>
      </c>
      <c r="BU73" s="46">
        <f t="shared" si="59"/>
        <v>111.02904575000001</v>
      </c>
      <c r="BV73" s="46">
        <f t="shared" si="60"/>
        <v>64.848421319230781</v>
      </c>
      <c r="BW73" s="46">
        <f t="shared" si="61"/>
        <v>91.381807103324633</v>
      </c>
      <c r="BX73" s="46">
        <f t="shared" si="62"/>
        <v>106.13394575000001</v>
      </c>
      <c r="BY73" s="46">
        <f t="shared" si="63"/>
        <v>109.26437091304349</v>
      </c>
      <c r="BZ73" s="46">
        <f t="shared" si="96"/>
        <v>127949.87232230003</v>
      </c>
      <c r="CA73" s="46">
        <f t="shared" si="96"/>
        <v>74731.320728281557</v>
      </c>
      <c r="CB73" s="46">
        <f t="shared" si="96"/>
        <v>105308.39450587131</v>
      </c>
      <c r="CC73" s="46">
        <f t="shared" si="96"/>
        <v>122308.75908230002</v>
      </c>
      <c r="CD73" s="46">
        <f t="shared" si="96"/>
        <v>125916.26104019133</v>
      </c>
    </row>
    <row r="74" spans="1:82" s="52" customFormat="1" ht="15" customHeight="1" x14ac:dyDescent="0.35">
      <c r="A74" s="39">
        <v>71</v>
      </c>
      <c r="B74" s="40" t="s">
        <v>82</v>
      </c>
      <c r="C74" s="40" t="s">
        <v>161</v>
      </c>
      <c r="D74" s="41">
        <v>105.3</v>
      </c>
      <c r="E74" s="41">
        <f t="shared" si="64"/>
        <v>421.20000000000005</v>
      </c>
      <c r="F74" s="41">
        <v>41.2</v>
      </c>
      <c r="G74" s="42" t="s">
        <v>84</v>
      </c>
      <c r="H74" s="43">
        <v>5</v>
      </c>
      <c r="I74" s="44">
        <v>17.5</v>
      </c>
      <c r="J74" s="41">
        <f t="shared" si="65"/>
        <v>506.1</v>
      </c>
      <c r="K74" s="42" t="s">
        <v>91</v>
      </c>
      <c r="L74" s="44">
        <v>214.9</v>
      </c>
      <c r="M74" s="44">
        <v>96.7</v>
      </c>
      <c r="N74" s="41">
        <v>105.3</v>
      </c>
      <c r="O74" s="45" t="s">
        <v>95</v>
      </c>
      <c r="P74" s="45" t="s">
        <v>91</v>
      </c>
      <c r="Q74" s="45" t="s">
        <v>87</v>
      </c>
      <c r="R74" s="45" t="s">
        <v>88</v>
      </c>
      <c r="S74" s="46">
        <f t="shared" si="66"/>
        <v>81531.226251300002</v>
      </c>
      <c r="T74" s="46">
        <f t="shared" si="49"/>
        <v>193.56891322720796</v>
      </c>
      <c r="U74" s="47">
        <f t="shared" si="67"/>
        <v>50576.268244481544</v>
      </c>
      <c r="V74" s="47">
        <f t="shared" si="50"/>
        <v>30954.958006818459</v>
      </c>
      <c r="W74" s="47">
        <f t="shared" si="68"/>
        <v>70708.94929228985</v>
      </c>
      <c r="X74" s="47">
        <f t="shared" si="51"/>
        <v>10822.276959010152</v>
      </c>
      <c r="Y74" s="48">
        <f t="shared" si="69"/>
        <v>71519.520771300013</v>
      </c>
      <c r="Z74" s="47">
        <f t="shared" si="52"/>
        <v>10011.70547999999</v>
      </c>
      <c r="AA74" s="48">
        <f t="shared" si="70"/>
        <v>80559.19144419131</v>
      </c>
      <c r="AB74" s="47">
        <f t="shared" si="53"/>
        <v>972.03480710869189</v>
      </c>
      <c r="AC74" s="47">
        <f t="shared" si="71"/>
        <v>52760.975252937293</v>
      </c>
      <c r="AD74" s="47">
        <f t="shared" si="72"/>
        <v>28770.25099836271</v>
      </c>
      <c r="AE74" s="47">
        <f t="shared" si="73"/>
        <v>125.26347400982262</v>
      </c>
      <c r="AF74" s="49">
        <f t="shared" si="74"/>
        <v>0.64712598692327439</v>
      </c>
      <c r="AG74" s="47">
        <f>IF(ISBLANK($D74),"",S74*_xlfn.XLOOKUP(Q74,DATA!$B$24:$B$25,DATA!$C$24:$C$25,"error",0,1)/1000)</f>
        <v>32.472256791367769</v>
      </c>
      <c r="AH74" s="47">
        <f>IF(ISBLANK($D74),"",V74*_xlfn.XLOOKUP(Q74,DATA!$B$24:$B$25,DATA!$C$24:$C$25,"error",0,1)/1000)</f>
        <v>12.328740674955656</v>
      </c>
      <c r="AI74" s="47">
        <f>IF(ISBLANK($D74),"",X74*_xlfn.XLOOKUP(Q74,DATA!$B$24:$B$25,DATA!$C$24:$C$25,"error",0,1)/1000)</f>
        <v>4.3102964672345632</v>
      </c>
      <c r="AJ74" s="47">
        <f>IF(ISBLANK($D74),"",Z74*_xlfn.XLOOKUP(Q74,DATA!$B$24:$B$25,DATA!$C$24:$C$25,"error",0,1)/1000)</f>
        <v>3.9874620585743958</v>
      </c>
      <c r="AK74" s="47">
        <f>IF(ISBLANK($D74),"",AB74*_xlfn.XLOOKUP(Q74,DATA!$B$24:$B$25,DATA!$C$24:$C$25,"error",0,1)/1000)</f>
        <v>0.3871420229752498</v>
      </c>
      <c r="AL74" s="47">
        <f t="shared" si="54"/>
        <v>21.013641223739864</v>
      </c>
      <c r="AM74" s="47">
        <f t="shared" si="55"/>
        <v>11.458615567627906</v>
      </c>
      <c r="AN74" s="47">
        <f t="shared" si="75"/>
        <v>1.1071138114852415</v>
      </c>
      <c r="AO74" s="47">
        <f t="shared" si="76"/>
        <v>0.42033786463193218</v>
      </c>
      <c r="AP74" s="47">
        <f t="shared" si="77"/>
        <v>0.14695587008723046</v>
      </c>
      <c r="AQ74" s="47">
        <f t="shared" si="78"/>
        <v>0.13594910714658526</v>
      </c>
      <c r="AR74" s="47">
        <f t="shared" si="79"/>
        <v>1.3199276028026945E-2</v>
      </c>
      <c r="AS74" s="47">
        <f t="shared" si="80"/>
        <v>0.71644211789377477</v>
      </c>
      <c r="AT74" s="47">
        <f t="shared" si="81"/>
        <v>0.3906716935914667</v>
      </c>
      <c r="AU74" s="47">
        <f t="shared" si="82"/>
        <v>6.0211975318388671E-2</v>
      </c>
      <c r="AV74" s="47">
        <f t="shared" si="83"/>
        <v>2.2860678701721253E-2</v>
      </c>
      <c r="AW74" s="47">
        <f t="shared" si="84"/>
        <v>7.9924061381855573E-3</v>
      </c>
      <c r="AX74" s="47">
        <f t="shared" si="85"/>
        <v>7.3937875213439955E-3</v>
      </c>
      <c r="AY74" s="47">
        <f t="shared" si="86"/>
        <v>7.1786159126129934E-4</v>
      </c>
      <c r="AZ74" s="47">
        <f t="shared" si="87"/>
        <v>3.8964733952512105E-2</v>
      </c>
      <c r="BA74" s="47">
        <f t="shared" si="88"/>
        <v>2.1247241365876565E-2</v>
      </c>
      <c r="BB74" s="23">
        <f>IF(V74&gt;0,J74*DATA!$C$4,0)</f>
        <v>32896.5</v>
      </c>
      <c r="BC74" s="23">
        <f>IF(X74&gt;0,N74*_xlfn.XLOOKUP(Elektrenai!O74,DATA!$B$5:$B$6,DATA!$C$5:$C$6,"error",0,1),0)</f>
        <v>8950.5</v>
      </c>
      <c r="BD74" s="23">
        <f>IF(Z74&gt;0,(L74-M74)*DATA!$C$7,"0,00 ")</f>
        <v>17730</v>
      </c>
      <c r="BE74" s="23">
        <f>IF(G74="basement",D74*DATA!$C$8,IF(G74="ground",0,"error"))</f>
        <v>4212</v>
      </c>
      <c r="BF74" s="23">
        <f t="shared" si="89"/>
        <v>63789</v>
      </c>
      <c r="BG74" s="23">
        <v>1.48</v>
      </c>
      <c r="BH74" s="23">
        <v>2.0625407166123777</v>
      </c>
      <c r="BI74" s="23">
        <f t="shared" si="90"/>
        <v>0.85</v>
      </c>
      <c r="BJ74" s="23">
        <v>2.33</v>
      </c>
      <c r="BK74" s="23">
        <f t="shared" si="91"/>
        <v>0.21630769230769231</v>
      </c>
      <c r="BL74" s="23">
        <f t="shared" si="92"/>
        <v>0.20657105606258153</v>
      </c>
      <c r="BM74" s="5">
        <v>1.1000000000000001</v>
      </c>
      <c r="BN74" s="5">
        <f t="shared" si="93"/>
        <v>0.40124223602484466</v>
      </c>
      <c r="BO74" s="50"/>
      <c r="BP74" s="48">
        <f t="shared" si="56"/>
        <v>1842.75</v>
      </c>
      <c r="BQ74" s="51">
        <f t="shared" si="57"/>
        <v>5</v>
      </c>
      <c r="BR74" s="47">
        <f t="shared" si="94"/>
        <v>589.68000000000006</v>
      </c>
      <c r="BS74" s="46">
        <f t="shared" si="58"/>
        <v>17.5</v>
      </c>
      <c r="BT74" s="46">
        <f t="shared" si="95"/>
        <v>1474.2</v>
      </c>
      <c r="BU74" s="46">
        <f t="shared" si="59"/>
        <v>70.749068249999993</v>
      </c>
      <c r="BV74" s="46">
        <f t="shared" si="60"/>
        <v>43.887771819230771</v>
      </c>
      <c r="BW74" s="46">
        <f t="shared" si="61"/>
        <v>61.357991402542382</v>
      </c>
      <c r="BX74" s="46">
        <f t="shared" si="62"/>
        <v>62.061368250000001</v>
      </c>
      <c r="BY74" s="46">
        <f t="shared" si="63"/>
        <v>69.90558091304348</v>
      </c>
      <c r="BZ74" s="46">
        <f t="shared" si="96"/>
        <v>81531.226251300002</v>
      </c>
      <c r="CA74" s="46">
        <f t="shared" si="96"/>
        <v>50576.268244481544</v>
      </c>
      <c r="CB74" s="46">
        <f t="shared" si="96"/>
        <v>70708.94929228985</v>
      </c>
      <c r="CC74" s="46">
        <f t="shared" si="96"/>
        <v>71519.520771300013</v>
      </c>
      <c r="CD74" s="46">
        <f t="shared" si="96"/>
        <v>80559.19144419131</v>
      </c>
    </row>
    <row r="75" spans="1:82" s="52" customFormat="1" ht="15" customHeight="1" x14ac:dyDescent="0.35">
      <c r="A75" s="39">
        <v>72</v>
      </c>
      <c r="B75" s="40" t="s">
        <v>82</v>
      </c>
      <c r="C75" s="40" t="s">
        <v>162</v>
      </c>
      <c r="D75" s="41">
        <v>125.4</v>
      </c>
      <c r="E75" s="41">
        <f t="shared" si="64"/>
        <v>501.6</v>
      </c>
      <c r="F75" s="41">
        <v>44.8</v>
      </c>
      <c r="G75" s="42" t="s">
        <v>84</v>
      </c>
      <c r="H75" s="43">
        <v>5</v>
      </c>
      <c r="I75" s="44">
        <v>17.5</v>
      </c>
      <c r="J75" s="41">
        <f t="shared" si="65"/>
        <v>603.70000000000005</v>
      </c>
      <c r="K75" s="42" t="s">
        <v>91</v>
      </c>
      <c r="L75" s="44">
        <v>180.3</v>
      </c>
      <c r="M75" s="44">
        <v>90.2</v>
      </c>
      <c r="N75" s="41">
        <v>125.4</v>
      </c>
      <c r="O75" s="45" t="s">
        <v>95</v>
      </c>
      <c r="P75" s="45" t="s">
        <v>91</v>
      </c>
      <c r="Q75" s="45" t="s">
        <v>87</v>
      </c>
      <c r="R75" s="45" t="s">
        <v>88</v>
      </c>
      <c r="S75" s="46">
        <f t="shared" si="66"/>
        <v>88848.078039000029</v>
      </c>
      <c r="T75" s="46">
        <f t="shared" si="49"/>
        <v>177.12934218301442</v>
      </c>
      <c r="U75" s="47">
        <f t="shared" si="67"/>
        <v>51923.541092316933</v>
      </c>
      <c r="V75" s="47">
        <f t="shared" si="50"/>
        <v>36924.536946683096</v>
      </c>
      <c r="W75" s="47">
        <f t="shared" si="68"/>
        <v>75960.010321432361</v>
      </c>
      <c r="X75" s="47">
        <f t="shared" si="51"/>
        <v>12888.067717567668</v>
      </c>
      <c r="Y75" s="48">
        <f t="shared" si="69"/>
        <v>81216.481899000006</v>
      </c>
      <c r="Z75" s="47">
        <f t="shared" si="52"/>
        <v>7631.5961400000233</v>
      </c>
      <c r="AA75" s="48">
        <f t="shared" si="70"/>
        <v>87690.498126260907</v>
      </c>
      <c r="AB75" s="47">
        <f t="shared" si="53"/>
        <v>1157.5799127391219</v>
      </c>
      <c r="AC75" s="47">
        <f t="shared" si="71"/>
        <v>58601.78071698991</v>
      </c>
      <c r="AD75" s="47">
        <f t="shared" si="72"/>
        <v>30246.297322010119</v>
      </c>
      <c r="AE75" s="47">
        <f t="shared" si="73"/>
        <v>116.82970637358434</v>
      </c>
      <c r="AF75" s="49">
        <f t="shared" si="74"/>
        <v>0.65957285751602357</v>
      </c>
      <c r="AG75" s="47">
        <f>IF(ISBLANK($D75),"",S75*_xlfn.XLOOKUP(Q75,DATA!$B$24:$B$25,DATA!$C$24:$C$25,"error",0,1)/1000)</f>
        <v>35.386412521372932</v>
      </c>
      <c r="AH75" s="47">
        <f>IF(ISBLANK($D75),"",V75*_xlfn.XLOOKUP(Q75,DATA!$B$24:$B$25,DATA!$C$24:$C$25,"error",0,1)/1000)</f>
        <v>14.706304575124944</v>
      </c>
      <c r="AI75" s="47">
        <f>IF(ISBLANK($D75),"",X75*_xlfn.XLOOKUP(Q75,DATA!$B$24:$B$25,DATA!$C$24:$C$25,"error",0,1)/1000)</f>
        <v>5.1330596105528512</v>
      </c>
      <c r="AJ75" s="47">
        <f>IF(ISBLANK($D75),"",Z75*_xlfn.XLOOKUP(Q75,DATA!$B$24:$B$25,DATA!$C$24:$C$25,"error",0,1)/1000)</f>
        <v>3.0395121106392096</v>
      </c>
      <c r="AK75" s="47">
        <f>IF(ISBLANK($D75),"",AB75*_xlfn.XLOOKUP(Q75,DATA!$B$24:$B$25,DATA!$C$24:$C$25,"error",0,1)/1000)</f>
        <v>0.46104092764573751</v>
      </c>
      <c r="AL75" s="47">
        <f t="shared" si="54"/>
        <v>23.33991722396274</v>
      </c>
      <c r="AM75" s="47">
        <f t="shared" si="55"/>
        <v>12.046495297410193</v>
      </c>
      <c r="AN75" s="47">
        <f t="shared" si="75"/>
        <v>1.2064694576984494</v>
      </c>
      <c r="AO75" s="47">
        <f t="shared" si="76"/>
        <v>0.50139887152400242</v>
      </c>
      <c r="AP75" s="47">
        <f t="shared" si="77"/>
        <v>0.17500727548849698</v>
      </c>
      <c r="AQ75" s="47">
        <f t="shared" si="78"/>
        <v>0.10362956475386954</v>
      </c>
      <c r="AR75" s="47">
        <f t="shared" si="79"/>
        <v>1.5718795953604682E-2</v>
      </c>
      <c r="AS75" s="47">
        <f t="shared" si="80"/>
        <v>0.79575450771997358</v>
      </c>
      <c r="AT75" s="47">
        <f t="shared" si="81"/>
        <v>0.4107149499784758</v>
      </c>
      <c r="AU75" s="47">
        <f t="shared" si="82"/>
        <v>6.5615574890059244E-2</v>
      </c>
      <c r="AV75" s="47">
        <f t="shared" si="83"/>
        <v>2.7269298028510431E-2</v>
      </c>
      <c r="AW75" s="47">
        <f t="shared" si="84"/>
        <v>9.5180221246768341E-3</v>
      </c>
      <c r="AX75" s="47">
        <f t="shared" si="85"/>
        <v>5.6360427721920195E-3</v>
      </c>
      <c r="AY75" s="47">
        <f t="shared" si="86"/>
        <v>8.5488930241373821E-4</v>
      </c>
      <c r="AZ75" s="47">
        <f t="shared" si="87"/>
        <v>4.3278252227793024E-2</v>
      </c>
      <c r="BA75" s="47">
        <f t="shared" si="88"/>
        <v>2.2337322662266221E-2</v>
      </c>
      <c r="BB75" s="23">
        <f>IF(V75&gt;0,J75*DATA!$C$4,0)</f>
        <v>39240.5</v>
      </c>
      <c r="BC75" s="23">
        <f>IF(X75&gt;0,N75*_xlfn.XLOOKUP(Elektrenai!O75,DATA!$B$5:$B$6,DATA!$C$5:$C$6,"error",0,1),0)</f>
        <v>10659</v>
      </c>
      <c r="BD75" s="23">
        <f>IF(Z75&gt;0,(L75-M75)*DATA!$C$7,"0,00 ")</f>
        <v>13515.000000000002</v>
      </c>
      <c r="BE75" s="23">
        <f>IF(G75="basement",D75*DATA!$C$8,IF(G75="ground",0,"error"))</f>
        <v>5016</v>
      </c>
      <c r="BF75" s="23">
        <f t="shared" si="89"/>
        <v>68430.5</v>
      </c>
      <c r="BG75" s="23">
        <v>1.48</v>
      </c>
      <c r="BH75" s="23">
        <v>1.9745146977260124</v>
      </c>
      <c r="BI75" s="23">
        <f t="shared" si="90"/>
        <v>0.85</v>
      </c>
      <c r="BJ75" s="23">
        <v>2.33</v>
      </c>
      <c r="BK75" s="23">
        <f t="shared" si="91"/>
        <v>0.21630769230769231</v>
      </c>
      <c r="BL75" s="23">
        <f t="shared" si="92"/>
        <v>0.20657105606258153</v>
      </c>
      <c r="BM75" s="5">
        <v>1.1000000000000001</v>
      </c>
      <c r="BN75" s="5">
        <f t="shared" si="93"/>
        <v>0.40124223602484466</v>
      </c>
      <c r="BO75" s="50"/>
      <c r="BP75" s="48">
        <f t="shared" si="56"/>
        <v>2194.5</v>
      </c>
      <c r="BQ75" s="51">
        <f t="shared" si="57"/>
        <v>5</v>
      </c>
      <c r="BR75" s="47">
        <f t="shared" si="94"/>
        <v>702.24</v>
      </c>
      <c r="BS75" s="46">
        <f t="shared" si="58"/>
        <v>17.5</v>
      </c>
      <c r="BT75" s="46">
        <f t="shared" si="95"/>
        <v>1755.6000000000001</v>
      </c>
      <c r="BU75" s="46">
        <f t="shared" si="59"/>
        <v>77.098297500000015</v>
      </c>
      <c r="BV75" s="46">
        <f t="shared" si="60"/>
        <v>45.056873561538467</v>
      </c>
      <c r="BW75" s="46">
        <f t="shared" si="61"/>
        <v>65.914621938070425</v>
      </c>
      <c r="BX75" s="46">
        <f t="shared" si="62"/>
        <v>70.475947500000004</v>
      </c>
      <c r="BY75" s="46">
        <f t="shared" si="63"/>
        <v>76.093802608695682</v>
      </c>
      <c r="BZ75" s="46">
        <f t="shared" si="96"/>
        <v>88848.078039000029</v>
      </c>
      <c r="CA75" s="46">
        <f t="shared" si="96"/>
        <v>51923.541092316933</v>
      </c>
      <c r="CB75" s="46">
        <f t="shared" si="96"/>
        <v>75960.010321432361</v>
      </c>
      <c r="CC75" s="46">
        <f t="shared" si="96"/>
        <v>81216.481899000006</v>
      </c>
      <c r="CD75" s="46">
        <f t="shared" si="96"/>
        <v>87690.498126260907</v>
      </c>
    </row>
    <row r="76" spans="1:82" s="52" customFormat="1" ht="15" customHeight="1" x14ac:dyDescent="0.35">
      <c r="A76" s="39">
        <v>73</v>
      </c>
      <c r="B76" s="40" t="s">
        <v>82</v>
      </c>
      <c r="C76" s="40" t="s">
        <v>163</v>
      </c>
      <c r="D76" s="41">
        <v>166.5</v>
      </c>
      <c r="E76" s="41">
        <f t="shared" si="64"/>
        <v>666.00000000000011</v>
      </c>
      <c r="F76" s="41">
        <v>54.6</v>
      </c>
      <c r="G76" s="42" t="s">
        <v>84</v>
      </c>
      <c r="H76" s="43">
        <v>5</v>
      </c>
      <c r="I76" s="44">
        <v>17.5</v>
      </c>
      <c r="J76" s="41">
        <f t="shared" si="65"/>
        <v>811.3</v>
      </c>
      <c r="K76" s="42" t="s">
        <v>91</v>
      </c>
      <c r="L76" s="44">
        <v>144.19999999999999</v>
      </c>
      <c r="M76" s="44">
        <v>129.80000000000001</v>
      </c>
      <c r="N76" s="41">
        <v>166.5</v>
      </c>
      <c r="O76" s="45" t="s">
        <v>95</v>
      </c>
      <c r="P76" s="45" t="s">
        <v>91</v>
      </c>
      <c r="Q76" s="45" t="s">
        <v>87</v>
      </c>
      <c r="R76" s="45" t="s">
        <v>88</v>
      </c>
      <c r="S76" s="46">
        <f t="shared" si="66"/>
        <v>104684.25713970001</v>
      </c>
      <c r="T76" s="46">
        <f t="shared" si="49"/>
        <v>157.18356927882883</v>
      </c>
      <c r="U76" s="47">
        <f t="shared" si="67"/>
        <v>55062.132202075387</v>
      </c>
      <c r="V76" s="47">
        <f t="shared" si="50"/>
        <v>49622.124937624627</v>
      </c>
      <c r="W76" s="47">
        <f t="shared" si="68"/>
        <v>87572.109811350601</v>
      </c>
      <c r="X76" s="47">
        <f t="shared" si="51"/>
        <v>17112.147328349412</v>
      </c>
      <c r="Y76" s="48">
        <f t="shared" si="69"/>
        <v>103464.55697970002</v>
      </c>
      <c r="Z76" s="47">
        <f t="shared" si="52"/>
        <v>1219.700159999993</v>
      </c>
      <c r="AA76" s="48">
        <f t="shared" si="70"/>
        <v>103147.27902589565</v>
      </c>
      <c r="AB76" s="47">
        <f t="shared" si="53"/>
        <v>1536.9781138043618</v>
      </c>
      <c r="AC76" s="47">
        <f t="shared" si="71"/>
        <v>69490.950539778394</v>
      </c>
      <c r="AD76" s="47">
        <f t="shared" si="72"/>
        <v>35193.30659992162</v>
      </c>
      <c r="AE76" s="47">
        <f t="shared" si="73"/>
        <v>104.34076657624382</v>
      </c>
      <c r="AF76" s="49">
        <f t="shared" si="74"/>
        <v>0.66381471711685802</v>
      </c>
      <c r="AG76" s="47">
        <f>IF(ISBLANK($D76),"",S76*_xlfn.XLOOKUP(Q76,DATA!$B$24:$B$25,DATA!$C$24:$C$25,"error",0,1)/1000)</f>
        <v>41.693645933599718</v>
      </c>
      <c r="AH76" s="47">
        <f>IF(ISBLANK($D76),"",V76*_xlfn.XLOOKUP(Q76,DATA!$B$24:$B$25,DATA!$C$24:$C$25,"error",0,1)/1000)</f>
        <v>19.763499920157138</v>
      </c>
      <c r="AI76" s="47">
        <f>IF(ISBLANK($D76),"",X76*_xlfn.XLOOKUP(Q76,DATA!$B$24:$B$25,DATA!$C$24:$C$25,"error",0,1)/1000)</f>
        <v>6.815426037935004</v>
      </c>
      <c r="AJ76" s="47">
        <f>IF(ISBLANK($D76),"",Z76*_xlfn.XLOOKUP(Q76,DATA!$B$24:$B$25,DATA!$C$24:$C$25,"error",0,1)/1000)</f>
        <v>0.48578217972479726</v>
      </c>
      <c r="AK76" s="47">
        <f>IF(ISBLANK($D76),"",AB76*_xlfn.XLOOKUP(Q76,DATA!$B$24:$B$25,DATA!$C$24:$C$25,"error",0,1)/1000)</f>
        <v>0.61214764316600123</v>
      </c>
      <c r="AL76" s="47">
        <f t="shared" si="54"/>
        <v>27.67685578098294</v>
      </c>
      <c r="AM76" s="47">
        <f t="shared" si="55"/>
        <v>14.016790152616778</v>
      </c>
      <c r="AN76" s="47">
        <f t="shared" si="75"/>
        <v>1.4215091843118994</v>
      </c>
      <c r="AO76" s="47">
        <f t="shared" si="76"/>
        <v>0.67381961979033134</v>
      </c>
      <c r="AP76" s="47">
        <f t="shared" si="77"/>
        <v>0.23236611936869811</v>
      </c>
      <c r="AQ76" s="47">
        <f t="shared" si="78"/>
        <v>1.65623277742032E-2</v>
      </c>
      <c r="AR76" s="47">
        <f t="shared" si="79"/>
        <v>2.0870650129786464E-2</v>
      </c>
      <c r="AS76" s="47">
        <f t="shared" si="80"/>
        <v>0.94361871706301903</v>
      </c>
      <c r="AT76" s="47">
        <f t="shared" si="81"/>
        <v>0.4778904672488804</v>
      </c>
      <c r="AU76" s="47">
        <f t="shared" si="82"/>
        <v>7.7310819387056195E-2</v>
      </c>
      <c r="AV76" s="47">
        <f t="shared" si="83"/>
        <v>3.664664815393491E-2</v>
      </c>
      <c r="AW76" s="47">
        <f t="shared" si="84"/>
        <v>1.2637565261233594E-2</v>
      </c>
      <c r="AX76" s="47">
        <f t="shared" si="85"/>
        <v>9.007659924479953E-4</v>
      </c>
      <c r="AY76" s="47">
        <f t="shared" si="86"/>
        <v>1.1350802938747189E-3</v>
      </c>
      <c r="AZ76" s="47">
        <f t="shared" si="87"/>
        <v>5.132005970149122E-2</v>
      </c>
      <c r="BA76" s="47">
        <f t="shared" si="88"/>
        <v>2.5990759685564975E-2</v>
      </c>
      <c r="BB76" s="23">
        <f>IF(V76&gt;0,J76*DATA!$C$4,0)</f>
        <v>52734.5</v>
      </c>
      <c r="BC76" s="23">
        <f>IF(X76&gt;0,N76*_xlfn.XLOOKUP(Elektrenai!O76,DATA!$B$5:$B$6,DATA!$C$5:$C$6,"error",0,1),0)</f>
        <v>14152.5</v>
      </c>
      <c r="BD76" s="23">
        <f>IF(Z76&gt;0,(L76-M76)*DATA!$C$7,"0,00 ")</f>
        <v>2159.9999999999964</v>
      </c>
      <c r="BE76" s="23">
        <f>IF(G76="basement",D76*DATA!$C$8,IF(G76="ground",0,"error"))</f>
        <v>6660</v>
      </c>
      <c r="BF76" s="23">
        <f t="shared" si="89"/>
        <v>75707</v>
      </c>
      <c r="BG76" s="23">
        <v>1.48</v>
      </c>
      <c r="BH76" s="23">
        <v>1.2747572815533978</v>
      </c>
      <c r="BI76" s="23">
        <f t="shared" si="90"/>
        <v>0.85</v>
      </c>
      <c r="BJ76" s="23">
        <v>2.33</v>
      </c>
      <c r="BK76" s="23">
        <f t="shared" si="91"/>
        <v>0.21630769230769231</v>
      </c>
      <c r="BL76" s="23">
        <f t="shared" si="92"/>
        <v>0.20657105606258153</v>
      </c>
      <c r="BM76" s="5">
        <v>1.1000000000000001</v>
      </c>
      <c r="BN76" s="5">
        <f t="shared" si="93"/>
        <v>0.40124223602484466</v>
      </c>
      <c r="BO76" s="50"/>
      <c r="BP76" s="48">
        <f t="shared" si="56"/>
        <v>2913.75</v>
      </c>
      <c r="BQ76" s="51">
        <f t="shared" si="57"/>
        <v>5</v>
      </c>
      <c r="BR76" s="47">
        <f t="shared" si="94"/>
        <v>932.4</v>
      </c>
      <c r="BS76" s="46">
        <f t="shared" si="58"/>
        <v>17.5</v>
      </c>
      <c r="BT76" s="46">
        <f t="shared" si="95"/>
        <v>2331</v>
      </c>
      <c r="BU76" s="46">
        <f t="shared" si="59"/>
        <v>90.840209250000001</v>
      </c>
      <c r="BV76" s="46">
        <f t="shared" si="60"/>
        <v>47.780399342307689</v>
      </c>
      <c r="BW76" s="46">
        <f t="shared" si="61"/>
        <v>75.991070645045639</v>
      </c>
      <c r="BX76" s="46">
        <f t="shared" si="62"/>
        <v>89.781809250000009</v>
      </c>
      <c r="BY76" s="46">
        <f t="shared" si="63"/>
        <v>89.506489956521733</v>
      </c>
      <c r="BZ76" s="46">
        <f t="shared" si="96"/>
        <v>104684.25713970001</v>
      </c>
      <c r="CA76" s="46">
        <f t="shared" si="96"/>
        <v>55062.132202075387</v>
      </c>
      <c r="CB76" s="46">
        <f t="shared" si="96"/>
        <v>87572.109811350601</v>
      </c>
      <c r="CC76" s="46">
        <f t="shared" si="96"/>
        <v>103464.55697970002</v>
      </c>
      <c r="CD76" s="46">
        <f t="shared" si="96"/>
        <v>103147.27902589565</v>
      </c>
    </row>
    <row r="77" spans="1:82" s="52" customFormat="1" ht="15" customHeight="1" x14ac:dyDescent="0.35">
      <c r="A77" s="39">
        <v>74</v>
      </c>
      <c r="B77" s="40" t="s">
        <v>82</v>
      </c>
      <c r="C77" s="40" t="s">
        <v>164</v>
      </c>
      <c r="D77" s="41">
        <v>186.2</v>
      </c>
      <c r="E77" s="41">
        <f t="shared" si="64"/>
        <v>1340.64</v>
      </c>
      <c r="F77" s="41">
        <v>56.6</v>
      </c>
      <c r="G77" s="42" t="s">
        <v>84</v>
      </c>
      <c r="H77" s="43">
        <v>9</v>
      </c>
      <c r="I77" s="44">
        <v>29.2</v>
      </c>
      <c r="J77" s="41">
        <f t="shared" si="65"/>
        <v>1519.42</v>
      </c>
      <c r="K77" s="42" t="s">
        <v>91</v>
      </c>
      <c r="L77" s="44">
        <v>133.30000000000001</v>
      </c>
      <c r="M77" s="44">
        <v>113.3</v>
      </c>
      <c r="N77" s="41">
        <v>186.2</v>
      </c>
      <c r="O77" s="45" t="s">
        <v>95</v>
      </c>
      <c r="P77" s="45" t="s">
        <v>91</v>
      </c>
      <c r="Q77" s="45" t="s">
        <v>87</v>
      </c>
      <c r="R77" s="45" t="s">
        <v>88</v>
      </c>
      <c r="S77" s="46">
        <f t="shared" si="66"/>
        <v>171710.56063084005</v>
      </c>
      <c r="T77" s="46">
        <f t="shared" si="49"/>
        <v>128.08103639369259</v>
      </c>
      <c r="U77" s="47">
        <f t="shared" si="67"/>
        <v>78777.183245500913</v>
      </c>
      <c r="V77" s="47">
        <f t="shared" si="50"/>
        <v>92933.377385339132</v>
      </c>
      <c r="W77" s="47">
        <f t="shared" si="68"/>
        <v>152573.73280778501</v>
      </c>
      <c r="X77" s="47">
        <f t="shared" si="51"/>
        <v>19136.827823055035</v>
      </c>
      <c r="Y77" s="48">
        <f t="shared" si="69"/>
        <v>170016.53263084003</v>
      </c>
      <c r="Z77" s="47">
        <f t="shared" si="52"/>
        <v>1694.0280000000203</v>
      </c>
      <c r="AA77" s="48">
        <f t="shared" si="70"/>
        <v>169991.72985131829</v>
      </c>
      <c r="AB77" s="47">
        <f t="shared" si="53"/>
        <v>1718.8307795217552</v>
      </c>
      <c r="AC77" s="47">
        <f t="shared" si="71"/>
        <v>115483.06398791594</v>
      </c>
      <c r="AD77" s="47">
        <f t="shared" si="72"/>
        <v>56227.496642924103</v>
      </c>
      <c r="AE77" s="47">
        <f t="shared" si="73"/>
        <v>86.140249424092914</v>
      </c>
      <c r="AF77" s="49">
        <f t="shared" si="74"/>
        <v>0.67254491257641735</v>
      </c>
      <c r="AG77" s="47">
        <f>IF(ISBLANK($D77),"",S77*_xlfn.XLOOKUP(Q77,DATA!$B$24:$B$25,DATA!$C$24:$C$25,"error",0,1)/1000)</f>
        <v>68.388882088050977</v>
      </c>
      <c r="AH77" s="47">
        <f>IF(ISBLANK($D77),"",V77*_xlfn.XLOOKUP(Q77,DATA!$B$24:$B$25,DATA!$C$24:$C$25,"error",0,1)/1000)</f>
        <v>37.013505545032871</v>
      </c>
      <c r="AI77" s="47">
        <f>IF(ISBLANK($D77),"",X77*_xlfn.XLOOKUP(Q77,DATA!$B$24:$B$25,DATA!$C$24:$C$25,"error",0,1)/1000)</f>
        <v>7.6218157853663593</v>
      </c>
      <c r="AJ77" s="47">
        <f>IF(ISBLANK($D77),"",Z77*_xlfn.XLOOKUP(Q77,DATA!$B$24:$B$25,DATA!$C$24:$C$25,"error",0,1)/1000)</f>
        <v>0.67469747184000817</v>
      </c>
      <c r="AK77" s="47">
        <f>IF(ISBLANK($D77),"",AB77*_xlfn.XLOOKUP(Q77,DATA!$B$24:$B$25,DATA!$C$24:$C$25,"error",0,1)/1000)</f>
        <v>0.68457592286792468</v>
      </c>
      <c r="AL77" s="47">
        <f t="shared" si="54"/>
        <v>45.994594725107156</v>
      </c>
      <c r="AM77" s="47">
        <f t="shared" si="55"/>
        <v>22.394287362943821</v>
      </c>
      <c r="AN77" s="47">
        <f t="shared" si="75"/>
        <v>2.3316604200988058</v>
      </c>
      <c r="AO77" s="47">
        <f t="shared" si="76"/>
        <v>1.2619438021716081</v>
      </c>
      <c r="AP77" s="47">
        <f t="shared" si="77"/>
        <v>0.25985928784655632</v>
      </c>
      <c r="AQ77" s="47">
        <f t="shared" si="78"/>
        <v>2.3003233019727072E-2</v>
      </c>
      <c r="AR77" s="47">
        <f t="shared" si="79"/>
        <v>2.3340030355352797E-2</v>
      </c>
      <c r="AS77" s="47">
        <f t="shared" si="80"/>
        <v>1.5681463533932443</v>
      </c>
      <c r="AT77" s="47">
        <f t="shared" si="81"/>
        <v>0.76351406670556154</v>
      </c>
      <c r="AU77" s="47">
        <f t="shared" si="82"/>
        <v>0.12681070203388445</v>
      </c>
      <c r="AV77" s="47">
        <f t="shared" si="83"/>
        <v>6.8632626818749917E-2</v>
      </c>
      <c r="AW77" s="47">
        <f t="shared" si="84"/>
        <v>1.4132820730580765E-2</v>
      </c>
      <c r="AX77" s="47">
        <f t="shared" si="85"/>
        <v>1.2510638784000154E-3</v>
      </c>
      <c r="AY77" s="47">
        <f t="shared" si="86"/>
        <v>1.2693810854022384E-3</v>
      </c>
      <c r="AZ77" s="47">
        <f t="shared" si="87"/>
        <v>8.5285892513132927E-2</v>
      </c>
      <c r="BA77" s="47">
        <f t="shared" si="88"/>
        <v>4.1524809520751521E-2</v>
      </c>
      <c r="BB77" s="23">
        <f>IF(V77&gt;0,J77*DATA!$C$4,0)</f>
        <v>98762.3</v>
      </c>
      <c r="BC77" s="23">
        <f>IF(X77&gt;0,N77*_xlfn.XLOOKUP(Elektrenai!O77,DATA!$B$5:$B$6,DATA!$C$5:$C$6,"error",0,1),0)</f>
        <v>15826.999999999998</v>
      </c>
      <c r="BD77" s="23">
        <f>IF(Z77&gt;0,(L77-M77)*DATA!$C$7,"0,00 ")</f>
        <v>3000.0000000000023</v>
      </c>
      <c r="BE77" s="23">
        <f>IF(G77="basement",D77*DATA!$C$8,IF(G77="ground",0,"error"))</f>
        <v>7448</v>
      </c>
      <c r="BF77" s="23">
        <f t="shared" si="89"/>
        <v>125037.3</v>
      </c>
      <c r="BG77" s="23">
        <v>1.48</v>
      </c>
      <c r="BH77" s="23">
        <v>1.3625656414103529</v>
      </c>
      <c r="BI77" s="23">
        <f t="shared" si="90"/>
        <v>0.85</v>
      </c>
      <c r="BJ77" s="23">
        <v>2.33</v>
      </c>
      <c r="BK77" s="23">
        <f t="shared" si="91"/>
        <v>0.21630769230769231</v>
      </c>
      <c r="BL77" s="23">
        <f t="shared" si="92"/>
        <v>0.20657105606258153</v>
      </c>
      <c r="BM77" s="5">
        <v>1.1000000000000001</v>
      </c>
      <c r="BN77" s="5">
        <f t="shared" si="93"/>
        <v>0.40124223602484466</v>
      </c>
      <c r="BO77" s="50"/>
      <c r="BP77" s="48">
        <f t="shared" si="56"/>
        <v>5437.04</v>
      </c>
      <c r="BQ77" s="51">
        <f t="shared" si="57"/>
        <v>9</v>
      </c>
      <c r="BR77" s="47">
        <f t="shared" si="94"/>
        <v>1739.8528000000001</v>
      </c>
      <c r="BS77" s="46">
        <f t="shared" si="58"/>
        <v>29.2</v>
      </c>
      <c r="BT77" s="46">
        <f t="shared" si="95"/>
        <v>4349.6320000000005</v>
      </c>
      <c r="BU77" s="46">
        <f t="shared" si="59"/>
        <v>149.00256910000002</v>
      </c>
      <c r="BV77" s="46">
        <f t="shared" si="60"/>
        <v>68.359235721538454</v>
      </c>
      <c r="BW77" s="46">
        <f t="shared" si="61"/>
        <v>132.39650538683182</v>
      </c>
      <c r="BX77" s="46">
        <f t="shared" si="62"/>
        <v>147.53256910000002</v>
      </c>
      <c r="BY77" s="46">
        <f t="shared" si="63"/>
        <v>147.5110463826087</v>
      </c>
      <c r="BZ77" s="46">
        <f t="shared" si="96"/>
        <v>171710.56063084005</v>
      </c>
      <c r="CA77" s="46">
        <f t="shared" si="96"/>
        <v>78777.183245500913</v>
      </c>
      <c r="CB77" s="46">
        <f t="shared" si="96"/>
        <v>152573.73280778501</v>
      </c>
      <c r="CC77" s="46">
        <f t="shared" si="96"/>
        <v>170016.53263084003</v>
      </c>
      <c r="CD77" s="46">
        <f t="shared" si="96"/>
        <v>169991.72985131829</v>
      </c>
    </row>
    <row r="78" spans="1:82" s="52" customFormat="1" ht="15" customHeight="1" x14ac:dyDescent="0.35">
      <c r="A78" s="39">
        <v>75</v>
      </c>
      <c r="B78" s="40" t="s">
        <v>82</v>
      </c>
      <c r="C78" s="40" t="s">
        <v>165</v>
      </c>
      <c r="D78" s="41">
        <v>145.9</v>
      </c>
      <c r="E78" s="41">
        <f t="shared" si="64"/>
        <v>583.6</v>
      </c>
      <c r="F78" s="41">
        <v>50.6</v>
      </c>
      <c r="G78" s="42" t="s">
        <v>84</v>
      </c>
      <c r="H78" s="43">
        <v>5</v>
      </c>
      <c r="I78" s="44">
        <v>17.5</v>
      </c>
      <c r="J78" s="41">
        <f t="shared" si="65"/>
        <v>723.1</v>
      </c>
      <c r="K78" s="42" t="s">
        <v>91</v>
      </c>
      <c r="L78" s="44">
        <v>162.4</v>
      </c>
      <c r="M78" s="44">
        <v>129.9</v>
      </c>
      <c r="N78" s="41">
        <v>145.9</v>
      </c>
      <c r="O78" s="45" t="s">
        <v>95</v>
      </c>
      <c r="P78" s="45" t="s">
        <v>91</v>
      </c>
      <c r="Q78" s="45" t="s">
        <v>87</v>
      </c>
      <c r="R78" s="45" t="s">
        <v>88</v>
      </c>
      <c r="S78" s="46">
        <f t="shared" si="66"/>
        <v>96207.466063100015</v>
      </c>
      <c r="T78" s="46">
        <f t="shared" si="49"/>
        <v>164.85172389153533</v>
      </c>
      <c r="U78" s="47">
        <f t="shared" si="67"/>
        <v>51979.981110066161</v>
      </c>
      <c r="V78" s="47">
        <f t="shared" si="50"/>
        <v>44227.484953033854</v>
      </c>
      <c r="W78" s="47">
        <f t="shared" si="68"/>
        <v>81212.497323122938</v>
      </c>
      <c r="X78" s="47">
        <f t="shared" si="51"/>
        <v>14994.968739977077</v>
      </c>
      <c r="Y78" s="48">
        <f t="shared" si="69"/>
        <v>93454.670563100022</v>
      </c>
      <c r="Z78" s="47">
        <f t="shared" si="52"/>
        <v>2752.7954999999929</v>
      </c>
      <c r="AA78" s="48">
        <f t="shared" si="70"/>
        <v>94860.648604817412</v>
      </c>
      <c r="AB78" s="47">
        <f t="shared" si="53"/>
        <v>1346.8174582826032</v>
      </c>
      <c r="AC78" s="47">
        <f t="shared" si="71"/>
        <v>63322.066651293528</v>
      </c>
      <c r="AD78" s="47">
        <f t="shared" si="72"/>
        <v>32885.399411806487</v>
      </c>
      <c r="AE78" s="47">
        <f t="shared" si="73"/>
        <v>108.50251311050981</v>
      </c>
      <c r="AF78" s="49">
        <f t="shared" si="74"/>
        <v>0.65818245966235311</v>
      </c>
      <c r="AG78" s="47">
        <f>IF(ISBLANK($D78),"",S78*_xlfn.XLOOKUP(Q78,DATA!$B$24:$B$25,DATA!$C$24:$C$25,"error",0,1)/1000)</f>
        <v>38.317509583611475</v>
      </c>
      <c r="AH78" s="47">
        <f>IF(ISBLANK($D78),"",V78*_xlfn.XLOOKUP(Q78,DATA!$B$24:$B$25,DATA!$C$24:$C$25,"error",0,1)/1000)</f>
        <v>17.614922707094323</v>
      </c>
      <c r="AI78" s="47">
        <f>IF(ISBLANK($D78),"",X78*_xlfn.XLOOKUP(Q78,DATA!$B$24:$B$25,DATA!$C$24:$C$25,"error",0,1)/1000)</f>
        <v>5.9721961497580702</v>
      </c>
      <c r="AJ78" s="47">
        <f>IF(ISBLANK($D78),"",Z78*_xlfn.XLOOKUP(Q78,DATA!$B$24:$B$25,DATA!$C$24:$C$25,"error",0,1)/1000)</f>
        <v>1.0963833917399972</v>
      </c>
      <c r="AK78" s="47">
        <f>IF(ISBLANK($D78),"",AB78*_xlfn.XLOOKUP(Q78,DATA!$B$24:$B$25,DATA!$C$24:$C$25,"error",0,1)/1000)</f>
        <v>0.53641045728479531</v>
      </c>
      <c r="AL78" s="47">
        <f t="shared" si="54"/>
        <v>25.219912705877185</v>
      </c>
      <c r="AM78" s="47">
        <f t="shared" si="55"/>
        <v>13.09759687773429</v>
      </c>
      <c r="AN78" s="47">
        <f t="shared" si="75"/>
        <v>1.3064027041388617</v>
      </c>
      <c r="AO78" s="47">
        <f t="shared" si="76"/>
        <v>0.6005657180702435</v>
      </c>
      <c r="AP78" s="47">
        <f t="shared" si="77"/>
        <v>0.20361691781317182</v>
      </c>
      <c r="AQ78" s="47">
        <f t="shared" si="78"/>
        <v>3.7380253657055953E-2</v>
      </c>
      <c r="AR78" s="47">
        <f t="shared" si="79"/>
        <v>1.8288455579194025E-2</v>
      </c>
      <c r="AS78" s="47">
        <f t="shared" si="80"/>
        <v>0.85985134511966532</v>
      </c>
      <c r="AT78" s="47">
        <f t="shared" si="81"/>
        <v>0.4465513590191964</v>
      </c>
      <c r="AU78" s="47">
        <f t="shared" si="82"/>
        <v>7.1050588079971722E-2</v>
      </c>
      <c r="AV78" s="47">
        <f t="shared" si="83"/>
        <v>3.2662629459029126E-2</v>
      </c>
      <c r="AW78" s="47">
        <f t="shared" si="84"/>
        <v>1.1073998628312218E-2</v>
      </c>
      <c r="AX78" s="47">
        <f t="shared" si="85"/>
        <v>2.0329788023999958E-3</v>
      </c>
      <c r="AY78" s="47">
        <f t="shared" si="86"/>
        <v>9.9464393319110699E-4</v>
      </c>
      <c r="AZ78" s="47">
        <f t="shared" si="87"/>
        <v>4.6764250822932452E-2</v>
      </c>
      <c r="BA78" s="47">
        <f t="shared" si="88"/>
        <v>2.428633725703927E-2</v>
      </c>
      <c r="BB78" s="23">
        <f>IF(V78&gt;0,J78*DATA!$C$4,0)</f>
        <v>47001.5</v>
      </c>
      <c r="BC78" s="23">
        <f>IF(X78&gt;0,N78*_xlfn.XLOOKUP(Elektrenai!O78,DATA!$B$5:$B$6,DATA!$C$5:$C$6,"error",0,1),0)</f>
        <v>12401.5</v>
      </c>
      <c r="BD78" s="23">
        <f>IF(Z78&gt;0,(L78-M78)*DATA!$C$7,"0,00 ")</f>
        <v>4875</v>
      </c>
      <c r="BE78" s="23">
        <f>IF(G78="basement",D78*DATA!$C$8,IF(G78="ground",0,"error"))</f>
        <v>5836</v>
      </c>
      <c r="BF78" s="23">
        <f t="shared" si="89"/>
        <v>70114</v>
      </c>
      <c r="BG78" s="23">
        <v>1.48</v>
      </c>
      <c r="BH78" s="23">
        <v>1.4502155172413793</v>
      </c>
      <c r="BI78" s="23">
        <f t="shared" si="90"/>
        <v>0.85</v>
      </c>
      <c r="BJ78" s="23">
        <v>2.33</v>
      </c>
      <c r="BK78" s="23">
        <f t="shared" si="91"/>
        <v>0.21630769230769231</v>
      </c>
      <c r="BL78" s="23">
        <f t="shared" si="92"/>
        <v>0.20657105606258153</v>
      </c>
      <c r="BM78" s="5">
        <v>1.1000000000000001</v>
      </c>
      <c r="BN78" s="5">
        <f t="shared" si="93"/>
        <v>0.40124223602484466</v>
      </c>
      <c r="BO78" s="50"/>
      <c r="BP78" s="48">
        <f t="shared" si="56"/>
        <v>2553.25</v>
      </c>
      <c r="BQ78" s="51">
        <f t="shared" si="57"/>
        <v>5</v>
      </c>
      <c r="BR78" s="47">
        <f t="shared" si="94"/>
        <v>817.04</v>
      </c>
      <c r="BS78" s="46">
        <f t="shared" si="58"/>
        <v>17.5</v>
      </c>
      <c r="BT78" s="46">
        <f t="shared" si="95"/>
        <v>2042.6000000000001</v>
      </c>
      <c r="BU78" s="46">
        <f t="shared" si="59"/>
        <v>83.484437750000012</v>
      </c>
      <c r="BV78" s="46">
        <f t="shared" si="60"/>
        <v>45.105849626923082</v>
      </c>
      <c r="BW78" s="46">
        <f t="shared" si="61"/>
        <v>70.472489867340272</v>
      </c>
      <c r="BX78" s="46">
        <f t="shared" si="62"/>
        <v>81.09568775000001</v>
      </c>
      <c r="BY78" s="46">
        <f t="shared" si="63"/>
        <v>82.315731173913051</v>
      </c>
      <c r="BZ78" s="46">
        <f t="shared" si="96"/>
        <v>96207.466063100015</v>
      </c>
      <c r="CA78" s="46">
        <f t="shared" si="96"/>
        <v>51979.981110066161</v>
      </c>
      <c r="CB78" s="46">
        <f t="shared" si="96"/>
        <v>81212.497323122938</v>
      </c>
      <c r="CC78" s="46">
        <f t="shared" si="96"/>
        <v>93454.670563100022</v>
      </c>
      <c r="CD78" s="46">
        <f t="shared" si="96"/>
        <v>94860.648604817412</v>
      </c>
    </row>
    <row r="79" spans="1:82" s="52" customFormat="1" ht="15" customHeight="1" x14ac:dyDescent="0.35">
      <c r="A79" s="39">
        <v>76</v>
      </c>
      <c r="B79" s="40" t="s">
        <v>82</v>
      </c>
      <c r="C79" s="40" t="s">
        <v>166</v>
      </c>
      <c r="D79" s="41">
        <v>130.4</v>
      </c>
      <c r="E79" s="41">
        <f t="shared" si="64"/>
        <v>521.6</v>
      </c>
      <c r="F79" s="41">
        <v>54</v>
      </c>
      <c r="G79" s="42" t="s">
        <v>84</v>
      </c>
      <c r="H79" s="43">
        <v>5</v>
      </c>
      <c r="I79" s="44">
        <v>17.5</v>
      </c>
      <c r="J79" s="41">
        <f t="shared" si="65"/>
        <v>749.2</v>
      </c>
      <c r="K79" s="42" t="s">
        <v>91</v>
      </c>
      <c r="L79" s="44">
        <v>195.8</v>
      </c>
      <c r="M79" s="44">
        <v>137.1</v>
      </c>
      <c r="N79" s="41">
        <v>130.4</v>
      </c>
      <c r="O79" s="45" t="s">
        <v>95</v>
      </c>
      <c r="P79" s="45" t="s">
        <v>91</v>
      </c>
      <c r="Q79" s="45" t="s">
        <v>87</v>
      </c>
      <c r="R79" s="45" t="s">
        <v>88</v>
      </c>
      <c r="S79" s="46">
        <f t="shared" si="66"/>
        <v>98567.583856000012</v>
      </c>
      <c r="T79" s="46">
        <f t="shared" si="49"/>
        <v>188.97159481595094</v>
      </c>
      <c r="U79" s="47">
        <f t="shared" si="67"/>
        <v>52743.725846301546</v>
      </c>
      <c r="V79" s="47">
        <f t="shared" si="50"/>
        <v>45823.858009698466</v>
      </c>
      <c r="W79" s="47">
        <f t="shared" si="68"/>
        <v>85165.6378402837</v>
      </c>
      <c r="X79" s="47">
        <f t="shared" si="51"/>
        <v>13401.946015716312</v>
      </c>
      <c r="Y79" s="48">
        <f t="shared" si="69"/>
        <v>93595.611676000015</v>
      </c>
      <c r="Z79" s="47">
        <f t="shared" si="52"/>
        <v>4971.972179999997</v>
      </c>
      <c r="AA79" s="48">
        <f t="shared" si="70"/>
        <v>97363.848444347837</v>
      </c>
      <c r="AB79" s="47">
        <f t="shared" si="53"/>
        <v>1203.7354116521747</v>
      </c>
      <c r="AC79" s="47">
        <f t="shared" si="71"/>
        <v>65401.51161706695</v>
      </c>
      <c r="AD79" s="47">
        <f t="shared" si="72"/>
        <v>33166.072238933062</v>
      </c>
      <c r="AE79" s="47">
        <f t="shared" si="73"/>
        <v>125.38633362167742</v>
      </c>
      <c r="AF79" s="49">
        <f t="shared" si="74"/>
        <v>0.66351947626730656</v>
      </c>
      <c r="AG79" s="47">
        <f>IF(ISBLANK($D79),"",S79*_xlfn.XLOOKUP(Q79,DATA!$B$24:$B$25,DATA!$C$24:$C$25,"error",0,1)/1000)</f>
        <v>39.257497298167685</v>
      </c>
      <c r="AH79" s="47">
        <f>IF(ISBLANK($D79),"",V79*_xlfn.XLOOKUP(Q79,DATA!$B$24:$B$25,DATA!$C$24:$C$25,"error",0,1)/1000)</f>
        <v>18.250726168102705</v>
      </c>
      <c r="AI79" s="47">
        <f>IF(ISBLANK($D79),"",X79*_xlfn.XLOOKUP(Q79,DATA!$B$24:$B$25,DATA!$C$24:$C$25,"error",0,1)/1000)</f>
        <v>5.3377270591394925</v>
      </c>
      <c r="AJ79" s="47">
        <f>IF(ISBLANK($D79),"",Z79*_xlfn.XLOOKUP(Q79,DATA!$B$24:$B$25,DATA!$C$24:$C$25,"error",0,1)/1000)</f>
        <v>1.980237079850399</v>
      </c>
      <c r="AK79" s="47">
        <f>IF(ISBLANK($D79),"",AB79*_xlfn.XLOOKUP(Q79,DATA!$B$24:$B$25,DATA!$C$24:$C$25,"error",0,1)/1000)</f>
        <v>0.47942373975282815</v>
      </c>
      <c r="AL79" s="47">
        <f t="shared" si="54"/>
        <v>26.048114046845424</v>
      </c>
      <c r="AM79" s="47">
        <f t="shared" si="55"/>
        <v>13.209383251322262</v>
      </c>
      <c r="AN79" s="47">
        <f t="shared" si="75"/>
        <v>1.3384507809971438</v>
      </c>
      <c r="AO79" s="47">
        <f t="shared" si="76"/>
        <v>0.6222428930690449</v>
      </c>
      <c r="AP79" s="47">
        <f t="shared" si="77"/>
        <v>0.18198523703110073</v>
      </c>
      <c r="AQ79" s="47">
        <f t="shared" si="78"/>
        <v>6.7514488912898116E-2</v>
      </c>
      <c r="AR79" s="47">
        <f t="shared" si="79"/>
        <v>1.6345542203748543E-2</v>
      </c>
      <c r="AS79" s="47">
        <f t="shared" si="80"/>
        <v>0.88808816121679224</v>
      </c>
      <c r="AT79" s="47">
        <f t="shared" si="81"/>
        <v>0.45036261978035153</v>
      </c>
      <c r="AU79" s="47">
        <f t="shared" si="82"/>
        <v>7.279356878599684E-2</v>
      </c>
      <c r="AV79" s="47">
        <f t="shared" si="83"/>
        <v>3.3841573766705324E-2</v>
      </c>
      <c r="AW79" s="47">
        <f t="shared" si="84"/>
        <v>9.8975285889781536E-3</v>
      </c>
      <c r="AX79" s="47">
        <f t="shared" si="85"/>
        <v>3.6718724831039991E-3</v>
      </c>
      <c r="AY79" s="47">
        <f t="shared" si="86"/>
        <v>8.8897579772529778E-4</v>
      </c>
      <c r="AZ79" s="47">
        <f t="shared" si="87"/>
        <v>4.8299950636512774E-2</v>
      </c>
      <c r="BA79" s="47">
        <f t="shared" si="88"/>
        <v>2.4493618149484066E-2</v>
      </c>
      <c r="BB79" s="23">
        <f>IF(V79&gt;0,J79*DATA!$C$4,0)</f>
        <v>48698</v>
      </c>
      <c r="BC79" s="23">
        <f>IF(X79&gt;0,N79*_xlfn.XLOOKUP(Elektrenai!O79,DATA!$B$5:$B$6,DATA!$C$5:$C$6,"error",0,1),0)</f>
        <v>11084</v>
      </c>
      <c r="BD79" s="23">
        <f>IF(Z79&gt;0,(L79-M79)*DATA!$C$7,"0,00 ")</f>
        <v>8805.0000000000018</v>
      </c>
      <c r="BE79" s="23">
        <f>IF(G79="basement",D79*DATA!$C$8,IF(G79="ground",0,"error"))</f>
        <v>5216</v>
      </c>
      <c r="BF79" s="23">
        <f t="shared" si="89"/>
        <v>73803</v>
      </c>
      <c r="BG79" s="23">
        <v>1.48</v>
      </c>
      <c r="BH79" s="23">
        <v>1.6246424923391216</v>
      </c>
      <c r="BI79" s="23">
        <f t="shared" si="90"/>
        <v>0.85</v>
      </c>
      <c r="BJ79" s="23">
        <v>2.33</v>
      </c>
      <c r="BK79" s="23">
        <f t="shared" si="91"/>
        <v>0.21630769230769231</v>
      </c>
      <c r="BL79" s="23">
        <f t="shared" si="92"/>
        <v>0.20657105606258153</v>
      </c>
      <c r="BM79" s="5">
        <v>1.1000000000000001</v>
      </c>
      <c r="BN79" s="5">
        <f t="shared" si="93"/>
        <v>0.40124223602484466</v>
      </c>
      <c r="BO79" s="50"/>
      <c r="BP79" s="48">
        <f t="shared" si="56"/>
        <v>2282</v>
      </c>
      <c r="BQ79" s="51">
        <f t="shared" si="57"/>
        <v>5</v>
      </c>
      <c r="BR79" s="47">
        <f t="shared" si="94"/>
        <v>730.24</v>
      </c>
      <c r="BS79" s="46">
        <f t="shared" si="58"/>
        <v>17.5</v>
      </c>
      <c r="BT79" s="46">
        <f t="shared" si="95"/>
        <v>1825.6000000000001</v>
      </c>
      <c r="BU79" s="46">
        <f t="shared" si="59"/>
        <v>85.532440000000008</v>
      </c>
      <c r="BV79" s="46">
        <f t="shared" si="60"/>
        <v>45.768592369230774</v>
      </c>
      <c r="BW79" s="46">
        <f t="shared" si="61"/>
        <v>73.902844359843542</v>
      </c>
      <c r="BX79" s="46">
        <f t="shared" si="62"/>
        <v>81.21799</v>
      </c>
      <c r="BY79" s="46">
        <f t="shared" si="63"/>
        <v>84.487893478260872</v>
      </c>
      <c r="BZ79" s="46">
        <f t="shared" si="96"/>
        <v>98567.583856000012</v>
      </c>
      <c r="CA79" s="46">
        <f t="shared" si="96"/>
        <v>52743.725846301546</v>
      </c>
      <c r="CB79" s="46">
        <f t="shared" si="96"/>
        <v>85165.6378402837</v>
      </c>
      <c r="CC79" s="46">
        <f t="shared" si="96"/>
        <v>93595.611676000015</v>
      </c>
      <c r="CD79" s="46">
        <f t="shared" si="96"/>
        <v>97363.848444347837</v>
      </c>
    </row>
    <row r="80" spans="1:82" s="52" customFormat="1" ht="15" customHeight="1" x14ac:dyDescent="0.35">
      <c r="A80" s="39">
        <v>77</v>
      </c>
      <c r="B80" s="40" t="s">
        <v>82</v>
      </c>
      <c r="C80" s="40" t="s">
        <v>167</v>
      </c>
      <c r="D80" s="41">
        <v>659.40000000000009</v>
      </c>
      <c r="E80" s="41">
        <f t="shared" si="64"/>
        <v>2110.0800000000004</v>
      </c>
      <c r="F80" s="41">
        <v>185.39999999999998</v>
      </c>
      <c r="G80" s="42" t="s">
        <v>84</v>
      </c>
      <c r="H80" s="43">
        <v>4</v>
      </c>
      <c r="I80" s="44">
        <v>14.5</v>
      </c>
      <c r="J80" s="41">
        <f t="shared" si="65"/>
        <v>2562.8999999999996</v>
      </c>
      <c r="K80" s="42" t="s">
        <v>91</v>
      </c>
      <c r="L80" s="44">
        <v>125.4</v>
      </c>
      <c r="M80" s="44">
        <v>81.510000000000005</v>
      </c>
      <c r="N80" s="41">
        <v>659.40000000000009</v>
      </c>
      <c r="O80" s="45" t="s">
        <v>95</v>
      </c>
      <c r="P80" s="45" t="s">
        <v>91</v>
      </c>
      <c r="Q80" s="45" t="s">
        <v>87</v>
      </c>
      <c r="R80" s="45" t="s">
        <v>88</v>
      </c>
      <c r="S80" s="46">
        <f t="shared" si="66"/>
        <v>332322.97835100006</v>
      </c>
      <c r="T80" s="46">
        <f t="shared" si="49"/>
        <v>157.49307057125796</v>
      </c>
      <c r="U80" s="47">
        <f t="shared" si="67"/>
        <v>175566.48383277236</v>
      </c>
      <c r="V80" s="47">
        <f t="shared" si="50"/>
        <v>156756.4945182277</v>
      </c>
      <c r="W80" s="47">
        <f t="shared" si="68"/>
        <v>264552.70839115855</v>
      </c>
      <c r="X80" s="47">
        <f t="shared" si="51"/>
        <v>67770.269959841506</v>
      </c>
      <c r="Y80" s="48">
        <f t="shared" si="69"/>
        <v>328605.43390500004</v>
      </c>
      <c r="Z80" s="47">
        <f t="shared" si="52"/>
        <v>3717.5444460000144</v>
      </c>
      <c r="AA80" s="48">
        <f t="shared" si="70"/>
        <v>326235.99115434784</v>
      </c>
      <c r="AB80" s="47">
        <f t="shared" si="53"/>
        <v>6086.9871966522187</v>
      </c>
      <c r="AC80" s="47">
        <f t="shared" si="71"/>
        <v>234331.29612072144</v>
      </c>
      <c r="AD80" s="47">
        <f t="shared" si="72"/>
        <v>97991.682230278617</v>
      </c>
      <c r="AE80" s="47">
        <f t="shared" si="73"/>
        <v>111.0532757623983</v>
      </c>
      <c r="AF80" s="49">
        <f t="shared" si="74"/>
        <v>0.70513118678546616</v>
      </c>
      <c r="AG80" s="47">
        <f>IF(ISBLANK($D80),"",S80*_xlfn.XLOOKUP(Q80,DATA!$B$24:$B$25,DATA!$C$24:$C$25,"error",0,1)/1000)</f>
        <v>132.35759581763631</v>
      </c>
      <c r="AH80" s="47">
        <f>IF(ISBLANK($D80),"",V80*_xlfn.XLOOKUP(Q80,DATA!$B$24:$B$25,DATA!$C$24:$C$25,"error",0,1)/1000)</f>
        <v>62.432976636719729</v>
      </c>
      <c r="AI80" s="47">
        <f>IF(ISBLANK($D80),"",X80*_xlfn.XLOOKUP(Q80,DATA!$B$24:$B$25,DATA!$C$24:$C$25,"error",0,1)/1000)</f>
        <v>26.991543119605677</v>
      </c>
      <c r="AJ80" s="47">
        <f>IF(ISBLANK($D80),"",Z80*_xlfn.XLOOKUP(Q80,DATA!$B$24:$B$25,DATA!$C$24:$C$25,"error",0,1)/1000)</f>
        <v>1.4806236019528858</v>
      </c>
      <c r="AK80" s="47">
        <f>IF(ISBLANK($D80),"",AB80*_xlfn.XLOOKUP(Q80,DATA!$B$24:$B$25,DATA!$C$24:$C$25,"error",0,1)/1000)</f>
        <v>2.4243252606826458</v>
      </c>
      <c r="AL80" s="47">
        <f t="shared" si="54"/>
        <v>93.329468618960945</v>
      </c>
      <c r="AM80" s="47">
        <f t="shared" si="55"/>
        <v>39.028127198675364</v>
      </c>
      <c r="AN80" s="47">
        <f t="shared" si="75"/>
        <v>4.5126189819871207</v>
      </c>
      <c r="AO80" s="47">
        <f t="shared" si="76"/>
        <v>2.1285989197098973</v>
      </c>
      <c r="AP80" s="47">
        <f t="shared" si="77"/>
        <v>0.92025356823855642</v>
      </c>
      <c r="AQ80" s="47">
        <f t="shared" si="78"/>
        <v>5.0480594861790656E-2</v>
      </c>
      <c r="AR80" s="47">
        <f t="shared" si="79"/>
        <v>8.2655295468955989E-2</v>
      </c>
      <c r="AS80" s="47">
        <f t="shared" si="80"/>
        <v>3.1819883782792009</v>
      </c>
      <c r="AT80" s="47">
        <f t="shared" si="81"/>
        <v>1.3306306037079199</v>
      </c>
      <c r="AU80" s="47">
        <f t="shared" si="82"/>
        <v>0.24542526698333295</v>
      </c>
      <c r="AV80" s="47">
        <f t="shared" si="83"/>
        <v>0.11576691058020433</v>
      </c>
      <c r="AW80" s="47">
        <f t="shared" si="84"/>
        <v>5.0049312512056687E-2</v>
      </c>
      <c r="AX80" s="47">
        <f t="shared" si="85"/>
        <v>2.7454596811488118E-3</v>
      </c>
      <c r="AY80" s="47">
        <f t="shared" si="86"/>
        <v>4.4953270016876174E-3</v>
      </c>
      <c r="AZ80" s="47">
        <f t="shared" si="87"/>
        <v>0.17305700977509744</v>
      </c>
      <c r="BA80" s="47">
        <f t="shared" si="88"/>
        <v>7.2368257208235504E-2</v>
      </c>
      <c r="BB80" s="23">
        <f>IF(V80&gt;0,J80*DATA!$C$4,0)</f>
        <v>166588.49999999997</v>
      </c>
      <c r="BC80" s="23">
        <f>IF(X80&gt;0,N80*_xlfn.XLOOKUP(Elektrenai!O80,DATA!$B$5:$B$6,DATA!$C$5:$C$6,"error",0,1),0)</f>
        <v>56049.000000000007</v>
      </c>
      <c r="BD80" s="23">
        <f>IF(Z80&gt;0,(L80-M80)*DATA!$C$7,"0,00 ")</f>
        <v>6583.5</v>
      </c>
      <c r="BE80" s="23">
        <f>IF(G80="basement",D80*DATA!$C$8,IF(G80="ground",0,"error"))</f>
        <v>26376.000000000004</v>
      </c>
      <c r="BF80" s="23">
        <f t="shared" si="89"/>
        <v>255596.99999999997</v>
      </c>
      <c r="BG80" s="23">
        <v>1.48</v>
      </c>
      <c r="BH80" s="23">
        <v>1.7124999999999999</v>
      </c>
      <c r="BI80" s="23">
        <f t="shared" si="90"/>
        <v>0.85</v>
      </c>
      <c r="BJ80" s="23">
        <v>2.33</v>
      </c>
      <c r="BK80" s="23">
        <f t="shared" si="91"/>
        <v>0.21630769230769231</v>
      </c>
      <c r="BL80" s="23">
        <f t="shared" si="92"/>
        <v>0.20657105606258153</v>
      </c>
      <c r="BM80" s="5">
        <v>1.1000000000000001</v>
      </c>
      <c r="BN80" s="5">
        <f t="shared" si="93"/>
        <v>0.40124223602484466</v>
      </c>
      <c r="BO80" s="50"/>
      <c r="BP80" s="48">
        <f t="shared" si="56"/>
        <v>9561.3000000000011</v>
      </c>
      <c r="BQ80" s="51">
        <f t="shared" si="57"/>
        <v>4</v>
      </c>
      <c r="BR80" s="47">
        <f t="shared" si="94"/>
        <v>3059.6160000000004</v>
      </c>
      <c r="BS80" s="46">
        <f t="shared" si="58"/>
        <v>14.5</v>
      </c>
      <c r="BT80" s="46">
        <f t="shared" si="95"/>
        <v>7649.0400000000009</v>
      </c>
      <c r="BU80" s="46">
        <f t="shared" si="59"/>
        <v>288.37467750000002</v>
      </c>
      <c r="BV80" s="46">
        <f t="shared" si="60"/>
        <v>152.34856285384618</v>
      </c>
      <c r="BW80" s="46">
        <f t="shared" si="61"/>
        <v>229.56673758344195</v>
      </c>
      <c r="BX80" s="46">
        <f t="shared" si="62"/>
        <v>285.14876250000003</v>
      </c>
      <c r="BY80" s="46">
        <f t="shared" si="63"/>
        <v>283.09266847826086</v>
      </c>
      <c r="BZ80" s="46">
        <f t="shared" si="96"/>
        <v>332322.97835100006</v>
      </c>
      <c r="CA80" s="46">
        <f t="shared" si="96"/>
        <v>175566.48383277236</v>
      </c>
      <c r="CB80" s="46">
        <f t="shared" si="96"/>
        <v>264552.70839115855</v>
      </c>
      <c r="CC80" s="46">
        <f t="shared" si="96"/>
        <v>328605.43390500004</v>
      </c>
      <c r="CD80" s="46">
        <f t="shared" si="96"/>
        <v>326235.99115434784</v>
      </c>
    </row>
    <row r="81" spans="1:82" s="52" customFormat="1" ht="15" customHeight="1" x14ac:dyDescent="0.35">
      <c r="A81" s="39">
        <v>78</v>
      </c>
      <c r="B81" s="40" t="s">
        <v>82</v>
      </c>
      <c r="C81" s="40" t="s">
        <v>168</v>
      </c>
      <c r="D81" s="41">
        <v>189.1</v>
      </c>
      <c r="E81" s="41">
        <f t="shared" si="64"/>
        <v>756.4</v>
      </c>
      <c r="F81" s="41">
        <v>58</v>
      </c>
      <c r="G81" s="42" t="s">
        <v>84</v>
      </c>
      <c r="H81" s="43">
        <v>5</v>
      </c>
      <c r="I81" s="44">
        <v>17.5</v>
      </c>
      <c r="J81" s="41">
        <f t="shared" si="65"/>
        <v>832.3</v>
      </c>
      <c r="K81" s="42" t="s">
        <v>91</v>
      </c>
      <c r="L81" s="44">
        <v>182.7</v>
      </c>
      <c r="M81" s="44">
        <v>109.6</v>
      </c>
      <c r="N81" s="41">
        <v>189.1</v>
      </c>
      <c r="O81" s="45" t="s">
        <v>95</v>
      </c>
      <c r="P81" s="45" t="s">
        <v>91</v>
      </c>
      <c r="Q81" s="45" t="s">
        <v>87</v>
      </c>
      <c r="R81" s="45" t="s">
        <v>88</v>
      </c>
      <c r="S81" s="46">
        <f t="shared" si="66"/>
        <v>118323.63081350001</v>
      </c>
      <c r="T81" s="46">
        <f t="shared" si="49"/>
        <v>156.42997199034903</v>
      </c>
      <c r="U81" s="47">
        <f t="shared" si="67"/>
        <v>67417.067784306157</v>
      </c>
      <c r="V81" s="47">
        <f t="shared" si="50"/>
        <v>50906.563029193858</v>
      </c>
      <c r="W81" s="47">
        <f t="shared" si="68"/>
        <v>98888.753577518786</v>
      </c>
      <c r="X81" s="47">
        <f t="shared" si="51"/>
        <v>19434.877235981228</v>
      </c>
      <c r="Y81" s="48">
        <f t="shared" si="69"/>
        <v>112131.95847350001</v>
      </c>
      <c r="Z81" s="47">
        <f t="shared" si="52"/>
        <v>6191.6723400000046</v>
      </c>
      <c r="AA81" s="48">
        <f t="shared" si="70"/>
        <v>116578.0298446087</v>
      </c>
      <c r="AB81" s="47">
        <f t="shared" si="53"/>
        <v>1745.6009688913182</v>
      </c>
      <c r="AC81" s="47">
        <f t="shared" si="71"/>
        <v>78278.713574066409</v>
      </c>
      <c r="AD81" s="47">
        <f t="shared" si="72"/>
        <v>40044.917239433606</v>
      </c>
      <c r="AE81" s="47">
        <f t="shared" si="73"/>
        <v>103.48851609474671</v>
      </c>
      <c r="AF81" s="49">
        <f t="shared" si="74"/>
        <v>0.66156449929641004</v>
      </c>
      <c r="AG81" s="47">
        <f>IF(ISBLANK($D81),"",S81*_xlfn.XLOOKUP(Q81,DATA!$B$24:$B$25,DATA!$C$24:$C$25,"error",0,1)/1000)</f>
        <v>47.125935680400794</v>
      </c>
      <c r="AH81" s="47">
        <f>IF(ISBLANK($D81),"",V81*_xlfn.XLOOKUP(Q81,DATA!$B$24:$B$25,DATA!$C$24:$C$25,"error",0,1)/1000)</f>
        <v>20.275065923267331</v>
      </c>
      <c r="AI81" s="47">
        <f>IF(ISBLANK($D81),"",X81*_xlfn.XLOOKUP(Q81,DATA!$B$24:$B$25,DATA!$C$24:$C$25,"error",0,1)/1000)</f>
        <v>7.7405229055466043</v>
      </c>
      <c r="AJ81" s="47">
        <f>IF(ISBLANK($D81),"",Z81*_xlfn.XLOOKUP(Q81,DATA!$B$24:$B$25,DATA!$C$24:$C$25,"error",0,1)/1000)</f>
        <v>2.466019259575202</v>
      </c>
      <c r="AK81" s="47">
        <f>IF(ISBLANK($D81),"",AB81*_xlfn.XLOOKUP(Q81,DATA!$B$24:$B$25,DATA!$C$24:$C$25,"error",0,1)/1000)</f>
        <v>0.69523795389003429</v>
      </c>
      <c r="AL81" s="47">
        <f t="shared" si="54"/>
        <v>31.176846042279173</v>
      </c>
      <c r="AM81" s="47">
        <f t="shared" si="55"/>
        <v>15.94908963812162</v>
      </c>
      <c r="AN81" s="47">
        <f t="shared" si="75"/>
        <v>1.6067184552693738</v>
      </c>
      <c r="AO81" s="47">
        <f t="shared" si="76"/>
        <v>0.69126102496178077</v>
      </c>
      <c r="AP81" s="47">
        <f t="shared" si="77"/>
        <v>0.26390650554126621</v>
      </c>
      <c r="AQ81" s="47">
        <f t="shared" si="78"/>
        <v>8.4076816687101513E-2</v>
      </c>
      <c r="AR81" s="47">
        <f t="shared" si="79"/>
        <v>2.3703543180436135E-2</v>
      </c>
      <c r="AS81" s="47">
        <f t="shared" si="80"/>
        <v>1.0629478903705847</v>
      </c>
      <c r="AT81" s="47">
        <f t="shared" si="81"/>
        <v>0.54377056489878917</v>
      </c>
      <c r="AU81" s="47">
        <f t="shared" si="82"/>
        <v>8.7383691693352847E-2</v>
      </c>
      <c r="AV81" s="47">
        <f t="shared" si="83"/>
        <v>3.7595224033674386E-2</v>
      </c>
      <c r="AW81" s="47">
        <f t="shared" si="84"/>
        <v>1.4352934479875516E-2</v>
      </c>
      <c r="AX81" s="47">
        <f t="shared" si="85"/>
        <v>4.5726384755520053E-3</v>
      </c>
      <c r="AY81" s="47">
        <f t="shared" si="86"/>
        <v>1.2891512526829374E-3</v>
      </c>
      <c r="AZ81" s="47">
        <f t="shared" si="87"/>
        <v>5.7809948241784835E-2</v>
      </c>
      <c r="BA81" s="47">
        <f t="shared" si="88"/>
        <v>2.9573743451568012E-2</v>
      </c>
      <c r="BB81" s="23">
        <f>IF(V81&gt;0,J81*DATA!$C$4,0)</f>
        <v>54099.5</v>
      </c>
      <c r="BC81" s="23">
        <f>IF(X81&gt;0,N81*_xlfn.XLOOKUP(Elektrenai!O81,DATA!$B$5:$B$6,DATA!$C$5:$C$6,"error",0,1),0)</f>
        <v>16073.5</v>
      </c>
      <c r="BD81" s="23">
        <f>IF(Z81&gt;0,(L81-M81)*DATA!$C$7,"0,00 ")</f>
        <v>10965</v>
      </c>
      <c r="BE81" s="23">
        <f>IF(G81="basement",D81*DATA!$C$8,IF(G81="ground",0,"error"))</f>
        <v>7564</v>
      </c>
      <c r="BF81" s="23">
        <f t="shared" si="89"/>
        <v>88702</v>
      </c>
      <c r="BG81" s="23">
        <v>1.48</v>
      </c>
      <c r="BH81" s="23">
        <v>1.8001915708812262</v>
      </c>
      <c r="BI81" s="23">
        <f t="shared" si="90"/>
        <v>0.85</v>
      </c>
      <c r="BJ81" s="23">
        <v>2.33</v>
      </c>
      <c r="BK81" s="23">
        <f t="shared" si="91"/>
        <v>0.21630769230769231</v>
      </c>
      <c r="BL81" s="23">
        <f t="shared" si="92"/>
        <v>0.20657105606258153</v>
      </c>
      <c r="BM81" s="5">
        <v>1.1000000000000001</v>
      </c>
      <c r="BN81" s="5">
        <f t="shared" si="93"/>
        <v>0.40124223602484466</v>
      </c>
      <c r="BO81" s="50"/>
      <c r="BP81" s="48">
        <f t="shared" si="56"/>
        <v>3309.25</v>
      </c>
      <c r="BQ81" s="51">
        <f t="shared" si="57"/>
        <v>5</v>
      </c>
      <c r="BR81" s="47">
        <f t="shared" si="94"/>
        <v>1058.96</v>
      </c>
      <c r="BS81" s="46">
        <f t="shared" si="58"/>
        <v>17.5</v>
      </c>
      <c r="BT81" s="46">
        <f t="shared" si="95"/>
        <v>2647.4</v>
      </c>
      <c r="BU81" s="46">
        <f t="shared" si="59"/>
        <v>102.67583375000001</v>
      </c>
      <c r="BV81" s="46">
        <f t="shared" si="60"/>
        <v>58.501447226923077</v>
      </c>
      <c r="BW81" s="46">
        <f t="shared" si="61"/>
        <v>85.811136391460238</v>
      </c>
      <c r="BX81" s="46">
        <f t="shared" si="62"/>
        <v>97.302983749999996</v>
      </c>
      <c r="BY81" s="46">
        <f t="shared" si="63"/>
        <v>101.16108108695651</v>
      </c>
      <c r="BZ81" s="46">
        <f t="shared" si="96"/>
        <v>118323.63081350001</v>
      </c>
      <c r="CA81" s="46">
        <f t="shared" si="96"/>
        <v>67417.067784306157</v>
      </c>
      <c r="CB81" s="46">
        <f t="shared" si="96"/>
        <v>98888.753577518786</v>
      </c>
      <c r="CC81" s="46">
        <f t="shared" si="96"/>
        <v>112131.95847350001</v>
      </c>
      <c r="CD81" s="46">
        <f t="shared" si="96"/>
        <v>116578.0298446087</v>
      </c>
    </row>
    <row r="82" spans="1:82" s="52" customFormat="1" ht="15" customHeight="1" x14ac:dyDescent="0.35">
      <c r="A82" s="39">
        <v>79</v>
      </c>
      <c r="B82" s="40" t="s">
        <v>82</v>
      </c>
      <c r="C82" s="40" t="s">
        <v>169</v>
      </c>
      <c r="D82" s="41">
        <v>96.6</v>
      </c>
      <c r="E82" s="41">
        <f t="shared" si="64"/>
        <v>309.12</v>
      </c>
      <c r="F82" s="41">
        <v>39.4</v>
      </c>
      <c r="G82" s="42" t="s">
        <v>84</v>
      </c>
      <c r="H82" s="43">
        <v>4</v>
      </c>
      <c r="I82" s="44">
        <v>14.5</v>
      </c>
      <c r="J82" s="41">
        <f t="shared" si="65"/>
        <v>473.99999999999994</v>
      </c>
      <c r="K82" s="42" t="s">
        <v>91</v>
      </c>
      <c r="L82" s="44">
        <v>97.3</v>
      </c>
      <c r="M82" s="44">
        <v>82.7</v>
      </c>
      <c r="N82" s="41">
        <v>96.6</v>
      </c>
      <c r="O82" s="45" t="s">
        <v>95</v>
      </c>
      <c r="P82" s="45" t="s">
        <v>91</v>
      </c>
      <c r="Q82" s="45" t="s">
        <v>87</v>
      </c>
      <c r="R82" s="45" t="s">
        <v>88</v>
      </c>
      <c r="S82" s="46">
        <f t="shared" si="66"/>
        <v>60637.526556600002</v>
      </c>
      <c r="T82" s="46">
        <f t="shared" si="49"/>
        <v>196.16177069293479</v>
      </c>
      <c r="U82" s="47">
        <f t="shared" si="67"/>
        <v>31645.923918323082</v>
      </c>
      <c r="V82" s="47">
        <f t="shared" si="50"/>
        <v>28991.60263827692</v>
      </c>
      <c r="W82" s="47">
        <f t="shared" si="68"/>
        <v>50709.397836368458</v>
      </c>
      <c r="X82" s="47">
        <f t="shared" si="51"/>
        <v>9928.1287202315434</v>
      </c>
      <c r="Y82" s="48">
        <f t="shared" si="69"/>
        <v>59400.886116600006</v>
      </c>
      <c r="Z82" s="47">
        <f t="shared" si="52"/>
        <v>1236.6404399999956</v>
      </c>
      <c r="AA82" s="48">
        <f t="shared" si="70"/>
        <v>59745.802317599999</v>
      </c>
      <c r="AB82" s="47">
        <f t="shared" si="53"/>
        <v>891.72423900000285</v>
      </c>
      <c r="AC82" s="47">
        <f t="shared" si="71"/>
        <v>41048.096037508461</v>
      </c>
      <c r="AD82" s="47">
        <f t="shared" si="72"/>
        <v>19589.43051909154</v>
      </c>
      <c r="AE82" s="47">
        <f t="shared" si="73"/>
        <v>132.79016575280946</v>
      </c>
      <c r="AF82" s="49">
        <f t="shared" si="74"/>
        <v>0.67694212426678613</v>
      </c>
      <c r="AG82" s="47">
        <f>IF(ISBLANK($D82),"",S82*_xlfn.XLOOKUP(Q82,DATA!$B$24:$B$25,DATA!$C$24:$C$25,"error",0,1)/1000)</f>
        <v>24.15071407696265</v>
      </c>
      <c r="AH82" s="47">
        <f>IF(ISBLANK($D82),"",V82*_xlfn.XLOOKUP(Q82,DATA!$B$24:$B$25,DATA!$C$24:$C$25,"error",0,1)/1000)</f>
        <v>11.546775498772931</v>
      </c>
      <c r="AI82" s="47">
        <f>IF(ISBLANK($D82),"",X82*_xlfn.XLOOKUP(Q82,DATA!$B$24:$B$25,DATA!$C$24:$C$25,"error",0,1)/1000)</f>
        <v>3.9541751066938193</v>
      </c>
      <c r="AJ82" s="47">
        <f>IF(ISBLANK($D82),"",Z82*_xlfn.XLOOKUP(Q82,DATA!$B$24:$B$25,DATA!$C$24:$C$25,"error",0,1)/1000)</f>
        <v>0.49252915444319822</v>
      </c>
      <c r="AK82" s="47">
        <f>IF(ISBLANK($D82),"",AB82*_xlfn.XLOOKUP(Q82,DATA!$B$24:$B$25,DATA!$C$24:$C$25,"error",0,1)/1000)</f>
        <v>0.35515592990892114</v>
      </c>
      <c r="AL82" s="47">
        <f t="shared" si="54"/>
        <v>16.34863568981887</v>
      </c>
      <c r="AM82" s="47">
        <f t="shared" si="55"/>
        <v>7.80207838714378</v>
      </c>
      <c r="AN82" s="47">
        <f t="shared" si="75"/>
        <v>0.82339793269139694</v>
      </c>
      <c r="AO82" s="47">
        <f t="shared" si="76"/>
        <v>0.39367743101271657</v>
      </c>
      <c r="AP82" s="47">
        <f t="shared" si="77"/>
        <v>0.13481421700310042</v>
      </c>
      <c r="AQ82" s="47">
        <f t="shared" si="78"/>
        <v>1.6792360104400501E-2</v>
      </c>
      <c r="AR82" s="47">
        <f t="shared" si="79"/>
        <v>1.2108737552776942E-2</v>
      </c>
      <c r="AS82" s="47">
        <f t="shared" si="80"/>
        <v>0.55739274567299446</v>
      </c>
      <c r="AT82" s="47">
        <f t="shared" si="81"/>
        <v>0.26600518701840248</v>
      </c>
      <c r="AU82" s="47">
        <f t="shared" si="82"/>
        <v>4.4781679612428495E-2</v>
      </c>
      <c r="AV82" s="47">
        <f t="shared" si="83"/>
        <v>2.1410712714119488E-2</v>
      </c>
      <c r="AW82" s="47">
        <f t="shared" si="84"/>
        <v>7.3320648903012868E-3</v>
      </c>
      <c r="AX82" s="47">
        <f t="shared" si="85"/>
        <v>9.1327663123199709E-4</v>
      </c>
      <c r="AY82" s="47">
        <f t="shared" si="86"/>
        <v>6.5855108941920235E-4</v>
      </c>
      <c r="AZ82" s="47">
        <f t="shared" si="87"/>
        <v>3.0314605325071978E-2</v>
      </c>
      <c r="BA82" s="47">
        <f t="shared" si="88"/>
        <v>1.4467074287356517E-2</v>
      </c>
      <c r="BB82" s="23">
        <f>IF(V82&gt;0,J82*DATA!$C$4,0)</f>
        <v>30809.999999999996</v>
      </c>
      <c r="BC82" s="23">
        <f>IF(X82&gt;0,N82*_xlfn.XLOOKUP(Elektrenai!O82,DATA!$B$5:$B$6,DATA!$C$5:$C$6,"error",0,1),0)</f>
        <v>8211</v>
      </c>
      <c r="BD82" s="23">
        <f>IF(Z82&gt;0,(L82-M82)*DATA!$C$7,"0,00 ")</f>
        <v>2189.9999999999991</v>
      </c>
      <c r="BE82" s="23">
        <f>IF(G82="basement",D82*DATA!$C$8,IF(G82="ground",0,"error"))</f>
        <v>3864</v>
      </c>
      <c r="BF82" s="23">
        <f t="shared" si="89"/>
        <v>45075</v>
      </c>
      <c r="BG82" s="23">
        <v>1.48</v>
      </c>
      <c r="BH82" s="23">
        <v>1.3625899280575537</v>
      </c>
      <c r="BI82" s="23">
        <f t="shared" si="90"/>
        <v>0.85</v>
      </c>
      <c r="BJ82" s="23">
        <v>2.33</v>
      </c>
      <c r="BK82" s="23">
        <f t="shared" si="91"/>
        <v>0.21630769230769231</v>
      </c>
      <c r="BL82" s="23">
        <f t="shared" si="92"/>
        <v>0.20657105606258153</v>
      </c>
      <c r="BM82" s="5">
        <v>1.1000000000000001</v>
      </c>
      <c r="BN82" s="5">
        <f t="shared" si="93"/>
        <v>0.40124223602484466</v>
      </c>
      <c r="BO82" s="50"/>
      <c r="BP82" s="48">
        <f t="shared" si="56"/>
        <v>1400.6999999999998</v>
      </c>
      <c r="BQ82" s="51">
        <f t="shared" si="57"/>
        <v>4</v>
      </c>
      <c r="BR82" s="47">
        <f t="shared" si="94"/>
        <v>448.22399999999993</v>
      </c>
      <c r="BS82" s="46">
        <f t="shared" si="58"/>
        <v>14.5</v>
      </c>
      <c r="BT82" s="46">
        <f t="shared" si="95"/>
        <v>1120.56</v>
      </c>
      <c r="BU82" s="46">
        <f t="shared" si="59"/>
        <v>52.618471499999998</v>
      </c>
      <c r="BV82" s="46">
        <f t="shared" si="60"/>
        <v>27.460885038461541</v>
      </c>
      <c r="BW82" s="46">
        <f t="shared" si="61"/>
        <v>44.00329558865711</v>
      </c>
      <c r="BX82" s="46">
        <f t="shared" si="62"/>
        <v>51.545371500000002</v>
      </c>
      <c r="BY82" s="46">
        <f t="shared" si="63"/>
        <v>51.844673999999998</v>
      </c>
      <c r="BZ82" s="46">
        <f t="shared" si="96"/>
        <v>60637.526556600002</v>
      </c>
      <c r="CA82" s="46">
        <f t="shared" si="96"/>
        <v>31645.923918323082</v>
      </c>
      <c r="CB82" s="46">
        <f t="shared" si="96"/>
        <v>50709.397836368458</v>
      </c>
      <c r="CC82" s="46">
        <f t="shared" si="96"/>
        <v>59400.886116600006</v>
      </c>
      <c r="CD82" s="46">
        <f t="shared" si="96"/>
        <v>59745.802317599999</v>
      </c>
    </row>
    <row r="83" spans="1:82" s="52" customFormat="1" ht="15" customHeight="1" x14ac:dyDescent="0.35">
      <c r="A83" s="39">
        <v>80</v>
      </c>
      <c r="B83" s="40" t="s">
        <v>82</v>
      </c>
      <c r="C83" s="40" t="s">
        <v>170</v>
      </c>
      <c r="D83" s="41">
        <v>226.5</v>
      </c>
      <c r="E83" s="41">
        <f t="shared" si="64"/>
        <v>724.80000000000007</v>
      </c>
      <c r="F83" s="41">
        <v>60.2</v>
      </c>
      <c r="G83" s="42" t="s">
        <v>84</v>
      </c>
      <c r="H83" s="43">
        <v>4</v>
      </c>
      <c r="I83" s="44">
        <v>14.5</v>
      </c>
      <c r="J83" s="41">
        <f t="shared" si="65"/>
        <v>733.30000000000007</v>
      </c>
      <c r="K83" s="42" t="s">
        <v>91</v>
      </c>
      <c r="L83" s="44">
        <v>139.6</v>
      </c>
      <c r="M83" s="44">
        <v>125.6</v>
      </c>
      <c r="N83" s="41">
        <v>226.5</v>
      </c>
      <c r="O83" s="45" t="s">
        <v>95</v>
      </c>
      <c r="P83" s="45" t="s">
        <v>91</v>
      </c>
      <c r="Q83" s="45" t="s">
        <v>87</v>
      </c>
      <c r="R83" s="45" t="s">
        <v>88</v>
      </c>
      <c r="S83" s="46">
        <f t="shared" si="66"/>
        <v>108665.9489517</v>
      </c>
      <c r="T83" s="46">
        <f t="shared" si="49"/>
        <v>149.92542625786422</v>
      </c>
      <c r="U83" s="47">
        <f t="shared" si="67"/>
        <v>63814.594068475388</v>
      </c>
      <c r="V83" s="47">
        <f t="shared" si="50"/>
        <v>44851.354883224616</v>
      </c>
      <c r="W83" s="47">
        <f t="shared" si="68"/>
        <v>85387.262045567026</v>
      </c>
      <c r="X83" s="47">
        <f t="shared" si="51"/>
        <v>23278.686906132978</v>
      </c>
      <c r="Y83" s="48">
        <f t="shared" si="69"/>
        <v>107480.12935170002</v>
      </c>
      <c r="Z83" s="47">
        <f t="shared" si="52"/>
        <v>1185.819599999988</v>
      </c>
      <c r="AA83" s="48">
        <f t="shared" si="70"/>
        <v>106575.10485093914</v>
      </c>
      <c r="AB83" s="47">
        <f t="shared" si="53"/>
        <v>2090.8441007608635</v>
      </c>
      <c r="AC83" s="47">
        <f t="shared" si="71"/>
        <v>71406.705490118446</v>
      </c>
      <c r="AD83" s="47">
        <f t="shared" si="72"/>
        <v>37259.243461581558</v>
      </c>
      <c r="AE83" s="47">
        <f t="shared" si="73"/>
        <v>98.519185278860988</v>
      </c>
      <c r="AF83" s="49">
        <f t="shared" si="74"/>
        <v>0.65712126180260388</v>
      </c>
      <c r="AG83" s="47">
        <f>IF(ISBLANK($D83),"",S83*_xlfn.XLOOKUP(Q83,DATA!$B$24:$B$25,DATA!$C$24:$C$25,"error",0,1)/1000)</f>
        <v>43.279474148483082</v>
      </c>
      <c r="AH83" s="47">
        <f>IF(ISBLANK($D83),"",V83*_xlfn.XLOOKUP(Q83,DATA!$B$24:$B$25,DATA!$C$24:$C$25,"error",0,1)/1000)</f>
        <v>17.863397622890702</v>
      </c>
      <c r="AI83" s="47">
        <f>IF(ISBLANK($D83),"",X83*_xlfn.XLOOKUP(Q83,DATA!$B$24:$B$25,DATA!$C$24:$C$25,"error",0,1)/1000)</f>
        <v>9.2714354209746439</v>
      </c>
      <c r="AJ83" s="47">
        <f>IF(ISBLANK($D83),"",Z83*_xlfn.XLOOKUP(Q83,DATA!$B$24:$B$25,DATA!$C$24:$C$25,"error",0,1)/1000)</f>
        <v>0.47228823028799527</v>
      </c>
      <c r="AK83" s="47">
        <f>IF(ISBLANK($D83),"",AB83*_xlfn.XLOOKUP(Q83,DATA!$B$24:$B$25,DATA!$C$24:$C$25,"error",0,1)/1000)</f>
        <v>0.83274138845103673</v>
      </c>
      <c r="AL83" s="47">
        <f t="shared" si="54"/>
        <v>28.439862662604376</v>
      </c>
      <c r="AM83" s="47">
        <f t="shared" si="55"/>
        <v>14.839611485878706</v>
      </c>
      <c r="AN83" s="47">
        <f t="shared" si="75"/>
        <v>1.4755766404366941</v>
      </c>
      <c r="AO83" s="47">
        <f t="shared" si="76"/>
        <v>0.60903725772494754</v>
      </c>
      <c r="AP83" s="47">
        <f t="shared" si="77"/>
        <v>0.3161016578799406</v>
      </c>
      <c r="AQ83" s="47">
        <f t="shared" si="78"/>
        <v>1.6102263113808597E-2</v>
      </c>
      <c r="AR83" s="47">
        <f t="shared" si="79"/>
        <v>2.839160513151098E-2</v>
      </c>
      <c r="AS83" s="47">
        <f t="shared" si="80"/>
        <v>0.96963278385020757</v>
      </c>
      <c r="AT83" s="47">
        <f t="shared" si="81"/>
        <v>0.50594385658648655</v>
      </c>
      <c r="AU83" s="47">
        <f t="shared" si="82"/>
        <v>8.02513556715298E-2</v>
      </c>
      <c r="AV83" s="47">
        <f t="shared" si="83"/>
        <v>3.3123366314902584E-2</v>
      </c>
      <c r="AW83" s="47">
        <f t="shared" si="84"/>
        <v>1.71916428328493E-2</v>
      </c>
      <c r="AX83" s="47">
        <f t="shared" si="85"/>
        <v>8.7574471487999149E-4</v>
      </c>
      <c r="AY83" s="47">
        <f t="shared" si="86"/>
        <v>1.5441182376133378E-3</v>
      </c>
      <c r="AZ83" s="47">
        <f t="shared" si="87"/>
        <v>5.273487210024521E-2</v>
      </c>
      <c r="BA83" s="47">
        <f t="shared" si="88"/>
        <v>2.751648357128459E-2</v>
      </c>
      <c r="BB83" s="23">
        <f>IF(V83&gt;0,J83*DATA!$C$4,0)</f>
        <v>47664.500000000007</v>
      </c>
      <c r="BC83" s="23">
        <f>IF(X83&gt;0,N83*_xlfn.XLOOKUP(Elektrenai!O83,DATA!$B$5:$B$6,DATA!$C$5:$C$6,"error",0,1),0)</f>
        <v>19252.5</v>
      </c>
      <c r="BD83" s="23">
        <f>IF(Z83&gt;0,(L83-M83)*DATA!$C$7,"0,00 ")</f>
        <v>2100</v>
      </c>
      <c r="BE83" s="23">
        <f>IF(G83="basement",D83*DATA!$C$8,IF(G83="ground",0,"error"))</f>
        <v>9060</v>
      </c>
      <c r="BF83" s="23">
        <f t="shared" si="89"/>
        <v>78077</v>
      </c>
      <c r="BG83" s="23">
        <v>1.48</v>
      </c>
      <c r="BH83" s="23">
        <v>1.2755014326647565</v>
      </c>
      <c r="BI83" s="23">
        <f t="shared" si="90"/>
        <v>0.85</v>
      </c>
      <c r="BJ83" s="23">
        <v>2.33</v>
      </c>
      <c r="BK83" s="23">
        <f t="shared" si="91"/>
        <v>0.21630769230769231</v>
      </c>
      <c r="BL83" s="23">
        <f t="shared" si="92"/>
        <v>0.20657105606258153</v>
      </c>
      <c r="BM83" s="5">
        <v>1.1000000000000001</v>
      </c>
      <c r="BN83" s="5">
        <f t="shared" si="93"/>
        <v>0.40124223602484466</v>
      </c>
      <c r="BO83" s="50"/>
      <c r="BP83" s="48">
        <f t="shared" si="56"/>
        <v>3284.25</v>
      </c>
      <c r="BQ83" s="51">
        <f t="shared" si="57"/>
        <v>4</v>
      </c>
      <c r="BR83" s="47">
        <f t="shared" si="94"/>
        <v>1050.96</v>
      </c>
      <c r="BS83" s="46">
        <f t="shared" si="58"/>
        <v>14.5</v>
      </c>
      <c r="BT83" s="46">
        <f t="shared" si="95"/>
        <v>2627.4</v>
      </c>
      <c r="BU83" s="46">
        <f t="shared" si="59"/>
        <v>94.295339249999998</v>
      </c>
      <c r="BV83" s="46">
        <f t="shared" si="60"/>
        <v>55.375385342307688</v>
      </c>
      <c r="BW83" s="46">
        <f t="shared" si="61"/>
        <v>74.095159706323344</v>
      </c>
      <c r="BX83" s="46">
        <f t="shared" si="62"/>
        <v>93.266339250000001</v>
      </c>
      <c r="BY83" s="46">
        <f t="shared" si="63"/>
        <v>92.481000391304349</v>
      </c>
      <c r="BZ83" s="46">
        <f t="shared" si="96"/>
        <v>108665.9489517</v>
      </c>
      <c r="CA83" s="46">
        <f t="shared" si="96"/>
        <v>63814.594068475388</v>
      </c>
      <c r="CB83" s="46">
        <f t="shared" si="96"/>
        <v>85387.262045567026</v>
      </c>
      <c r="CC83" s="46">
        <f t="shared" si="96"/>
        <v>107480.12935170002</v>
      </c>
      <c r="CD83" s="46">
        <f t="shared" si="96"/>
        <v>106575.10485093914</v>
      </c>
    </row>
    <row r="84" spans="1:82" s="52" customFormat="1" ht="15" customHeight="1" x14ac:dyDescent="0.35">
      <c r="A84" s="39">
        <v>81</v>
      </c>
      <c r="B84" s="40" t="s">
        <v>82</v>
      </c>
      <c r="C84" s="40" t="s">
        <v>171</v>
      </c>
      <c r="D84" s="41">
        <v>287.8</v>
      </c>
      <c r="E84" s="41">
        <f t="shared" si="64"/>
        <v>920.96</v>
      </c>
      <c r="F84" s="41">
        <v>72.599999999999994</v>
      </c>
      <c r="G84" s="42" t="s">
        <v>84</v>
      </c>
      <c r="H84" s="43">
        <v>4</v>
      </c>
      <c r="I84" s="44">
        <v>14.5</v>
      </c>
      <c r="J84" s="41">
        <f t="shared" si="65"/>
        <v>873.79999999999984</v>
      </c>
      <c r="K84" s="42" t="s">
        <v>91</v>
      </c>
      <c r="L84" s="44">
        <v>178.9</v>
      </c>
      <c r="M84" s="44">
        <v>169.9</v>
      </c>
      <c r="N84" s="41">
        <v>287.8</v>
      </c>
      <c r="O84" s="45" t="s">
        <v>95</v>
      </c>
      <c r="P84" s="45" t="s">
        <v>91</v>
      </c>
      <c r="Q84" s="45" t="s">
        <v>87</v>
      </c>
      <c r="R84" s="45" t="s">
        <v>88</v>
      </c>
      <c r="S84" s="46">
        <f t="shared" si="66"/>
        <v>133259.845439</v>
      </c>
      <c r="T84" s="46">
        <f t="shared" si="49"/>
        <v>144.69667025603718</v>
      </c>
      <c r="U84" s="47">
        <f t="shared" si="67"/>
        <v>79814.988085990786</v>
      </c>
      <c r="V84" s="47">
        <f t="shared" si="50"/>
        <v>53444.857353009211</v>
      </c>
      <c r="W84" s="47">
        <f t="shared" si="68"/>
        <v>103681.01059756482</v>
      </c>
      <c r="X84" s="47">
        <f t="shared" si="51"/>
        <v>29578.834841435179</v>
      </c>
      <c r="Y84" s="48">
        <f t="shared" si="69"/>
        <v>132497.53283899999</v>
      </c>
      <c r="Z84" s="47">
        <f t="shared" si="52"/>
        <v>762.31260000000475</v>
      </c>
      <c r="AA84" s="48">
        <f t="shared" si="70"/>
        <v>130603.13492156523</v>
      </c>
      <c r="AB84" s="47">
        <f t="shared" si="53"/>
        <v>2656.7105174347671</v>
      </c>
      <c r="AC84" s="47">
        <f t="shared" si="71"/>
        <v>86442.715311879161</v>
      </c>
      <c r="AD84" s="47">
        <f t="shared" si="72"/>
        <v>46817.130127120836</v>
      </c>
      <c r="AE84" s="47">
        <f t="shared" si="73"/>
        <v>93.861530698270457</v>
      </c>
      <c r="AF84" s="49">
        <f t="shared" si="74"/>
        <v>0.64867788963066531</v>
      </c>
      <c r="AG84" s="47">
        <f>IF(ISBLANK($D84),"",S84*_xlfn.XLOOKUP(Q84,DATA!$B$24:$B$25,DATA!$C$24:$C$25,"error",0,1)/1000)</f>
        <v>53.074731241444915</v>
      </c>
      <c r="AH84" s="47">
        <f>IF(ISBLANK($D84),"",V84*_xlfn.XLOOKUP(Q84,DATA!$B$24:$B$25,DATA!$C$24:$C$25,"error",0,1)/1000)</f>
        <v>21.28601778655651</v>
      </c>
      <c r="AI84" s="47">
        <f>IF(ISBLANK($D84),"",X84*_xlfn.XLOOKUP(Q84,DATA!$B$24:$B$25,DATA!$C$24:$C$25,"error",0,1)/1000)</f>
        <v>11.780658340646804</v>
      </c>
      <c r="AJ84" s="47">
        <f>IF(ISBLANK($D84),"",Z84*_xlfn.XLOOKUP(Q84,DATA!$B$24:$B$25,DATA!$C$24:$C$25,"error",0,1)/1000)</f>
        <v>0.30361386232800192</v>
      </c>
      <c r="AK84" s="47">
        <f>IF(ISBLANK($D84),"",AB84*_xlfn.XLOOKUP(Q84,DATA!$B$24:$B$25,DATA!$C$24:$C$25,"error",0,1)/1000)</f>
        <v>1.0581146648839193</v>
      </c>
      <c r="AL84" s="47">
        <f t="shared" si="54"/>
        <v>34.428404654415232</v>
      </c>
      <c r="AM84" s="47">
        <f t="shared" si="55"/>
        <v>18.646326587029684</v>
      </c>
      <c r="AN84" s="47">
        <f t="shared" si="75"/>
        <v>1.8095375500322866</v>
      </c>
      <c r="AO84" s="47">
        <f t="shared" si="76"/>
        <v>0.72572856375297823</v>
      </c>
      <c r="AP84" s="47">
        <f t="shared" si="77"/>
        <v>0.40165146639225985</v>
      </c>
      <c r="AQ84" s="47">
        <f t="shared" si="78"/>
        <v>1.0351454858877125E-2</v>
      </c>
      <c r="AR84" s="47">
        <f t="shared" si="79"/>
        <v>3.6075514158273002E-2</v>
      </c>
      <c r="AS84" s="47">
        <f t="shared" si="80"/>
        <v>1.1738069991623881</v>
      </c>
      <c r="AT84" s="47">
        <f t="shared" si="81"/>
        <v>0.63573055086989849</v>
      </c>
      <c r="AU84" s="47">
        <f t="shared" si="82"/>
        <v>9.8414299568779243E-2</v>
      </c>
      <c r="AV84" s="47">
        <f t="shared" si="83"/>
        <v>3.9469790653159503E-2</v>
      </c>
      <c r="AW84" s="47">
        <f t="shared" si="84"/>
        <v>2.1844392085183337E-2</v>
      </c>
      <c r="AX84" s="47">
        <f t="shared" si="85"/>
        <v>5.6297874528000373E-4</v>
      </c>
      <c r="AY84" s="47">
        <f t="shared" si="86"/>
        <v>1.9620186701329685E-3</v>
      </c>
      <c r="AZ84" s="47">
        <f t="shared" si="87"/>
        <v>6.3839180153755809E-2</v>
      </c>
      <c r="BA84" s="47">
        <f t="shared" si="88"/>
        <v>3.4575119415023434E-2</v>
      </c>
      <c r="BB84" s="23">
        <f>IF(V84&gt;0,J84*DATA!$C$4,0)</f>
        <v>56796.999999999993</v>
      </c>
      <c r="BC84" s="23">
        <f>IF(X84&gt;0,N84*_xlfn.XLOOKUP(Elektrenai!O84,DATA!$B$5:$B$6,DATA!$C$5:$C$6,"error",0,1),0)</f>
        <v>24463</v>
      </c>
      <c r="BD84" s="23">
        <f>IF(Z84&gt;0,(L84-M84)*DATA!$C$7,"0,00 ")</f>
        <v>1350</v>
      </c>
      <c r="BE84" s="23">
        <f>IF(G84="basement",D84*DATA!$C$8,IF(G84="ground",0,"error"))</f>
        <v>11512</v>
      </c>
      <c r="BF84" s="23">
        <f t="shared" si="89"/>
        <v>94122</v>
      </c>
      <c r="BG84" s="23">
        <v>1.48</v>
      </c>
      <c r="BH84" s="23">
        <v>1.1880380100614869</v>
      </c>
      <c r="BI84" s="23">
        <f t="shared" si="90"/>
        <v>0.85</v>
      </c>
      <c r="BJ84" s="23">
        <v>2.33</v>
      </c>
      <c r="BK84" s="23">
        <f t="shared" si="91"/>
        <v>0.21630769230769231</v>
      </c>
      <c r="BL84" s="23">
        <f t="shared" si="92"/>
        <v>0.20657105606258153</v>
      </c>
      <c r="BM84" s="5">
        <v>1.1000000000000001</v>
      </c>
      <c r="BN84" s="5">
        <f t="shared" si="93"/>
        <v>0.40124223602484466</v>
      </c>
      <c r="BO84" s="50"/>
      <c r="BP84" s="48">
        <f t="shared" si="56"/>
        <v>4173.1000000000004</v>
      </c>
      <c r="BQ84" s="51">
        <f t="shared" si="57"/>
        <v>4</v>
      </c>
      <c r="BR84" s="47">
        <f t="shared" si="94"/>
        <v>1335.3920000000001</v>
      </c>
      <c r="BS84" s="46">
        <f t="shared" si="58"/>
        <v>14.5</v>
      </c>
      <c r="BT84" s="46">
        <f t="shared" si="95"/>
        <v>3338.4800000000005</v>
      </c>
      <c r="BU84" s="46">
        <f t="shared" si="59"/>
        <v>115.6367975</v>
      </c>
      <c r="BV84" s="46">
        <f t="shared" si="60"/>
        <v>69.259795284615393</v>
      </c>
      <c r="BW84" s="46">
        <f t="shared" si="61"/>
        <v>89.969637797262067</v>
      </c>
      <c r="BX84" s="46">
        <f t="shared" si="62"/>
        <v>114.9752975</v>
      </c>
      <c r="BY84" s="46">
        <f t="shared" si="63"/>
        <v>113.33142565217392</v>
      </c>
      <c r="BZ84" s="46">
        <f t="shared" si="96"/>
        <v>133259.845439</v>
      </c>
      <c r="CA84" s="46">
        <f t="shared" si="96"/>
        <v>79814.988085990786</v>
      </c>
      <c r="CB84" s="46">
        <f t="shared" si="96"/>
        <v>103681.01059756482</v>
      </c>
      <c r="CC84" s="46">
        <f t="shared" si="96"/>
        <v>132497.53283899999</v>
      </c>
      <c r="CD84" s="46">
        <f t="shared" si="96"/>
        <v>130603.13492156523</v>
      </c>
    </row>
    <row r="85" spans="1:82" s="52" customFormat="1" ht="15" customHeight="1" x14ac:dyDescent="0.35">
      <c r="A85" s="39">
        <v>82</v>
      </c>
      <c r="B85" s="40" t="s">
        <v>82</v>
      </c>
      <c r="C85" s="40" t="s">
        <v>172</v>
      </c>
      <c r="D85" s="41">
        <v>519.79999999999995</v>
      </c>
      <c r="E85" s="41">
        <f t="shared" si="64"/>
        <v>3742.56</v>
      </c>
      <c r="F85" s="41">
        <v>113.4</v>
      </c>
      <c r="G85" s="42" t="s">
        <v>90</v>
      </c>
      <c r="H85" s="43">
        <v>9</v>
      </c>
      <c r="I85" s="44">
        <v>29.2</v>
      </c>
      <c r="J85" s="41">
        <f t="shared" si="65"/>
        <v>2649.08</v>
      </c>
      <c r="K85" s="42" t="s">
        <v>91</v>
      </c>
      <c r="L85" s="44">
        <v>662.2</v>
      </c>
      <c r="M85" s="44">
        <v>264.8</v>
      </c>
      <c r="N85" s="41">
        <v>519.79999999999995</v>
      </c>
      <c r="O85" s="45" t="s">
        <v>95</v>
      </c>
      <c r="P85" s="45" t="s">
        <v>91</v>
      </c>
      <c r="Q85" s="45" t="s">
        <v>87</v>
      </c>
      <c r="R85" s="45" t="s">
        <v>88</v>
      </c>
      <c r="S85" s="46">
        <f t="shared" si="66"/>
        <v>406651.683571</v>
      </c>
      <c r="T85" s="46">
        <f t="shared" si="49"/>
        <v>108.65602250090848</v>
      </c>
      <c r="U85" s="47">
        <f t="shared" si="67"/>
        <v>244624.09977984676</v>
      </c>
      <c r="V85" s="47">
        <f t="shared" si="50"/>
        <v>162027.58379115324</v>
      </c>
      <c r="W85" s="47">
        <f t="shared" si="68"/>
        <v>353228.89569546835</v>
      </c>
      <c r="X85" s="47">
        <f t="shared" si="51"/>
        <v>53422.787875531649</v>
      </c>
      <c r="Y85" s="48">
        <f t="shared" si="69"/>
        <v>372991.34721099999</v>
      </c>
      <c r="Z85" s="47">
        <f t="shared" si="52"/>
        <v>33660.336360000016</v>
      </c>
      <c r="AA85" s="48">
        <f t="shared" si="70"/>
        <v>406651.683571</v>
      </c>
      <c r="AB85" s="47">
        <f t="shared" si="53"/>
        <v>0</v>
      </c>
      <c r="AC85" s="47">
        <f t="shared" si="71"/>
        <v>249110.70802668491</v>
      </c>
      <c r="AD85" s="47">
        <f t="shared" si="72"/>
        <v>157540.97554431509</v>
      </c>
      <c r="AE85" s="47">
        <f t="shared" si="73"/>
        <v>66.561580315795851</v>
      </c>
      <c r="AF85" s="49">
        <f t="shared" si="74"/>
        <v>0.61258988488410138</v>
      </c>
      <c r="AG85" s="47">
        <f>IF(ISBLANK($D85),"",S85*_xlfn.XLOOKUP(Q85,DATA!$B$24:$B$25,DATA!$C$24:$C$25,"error",0,1)/1000)</f>
        <v>161.96123253265787</v>
      </c>
      <c r="AH85" s="47">
        <f>IF(ISBLANK($D85),"",V85*_xlfn.XLOOKUP(Q85,DATA!$B$24:$B$25,DATA!$C$24:$C$25,"error",0,1)/1000)</f>
        <v>64.532346072340516</v>
      </c>
      <c r="AI85" s="47">
        <f>IF(ISBLANK($D85),"",X85*_xlfn.XLOOKUP(Q85,DATA!$B$24:$B$25,DATA!$C$24:$C$25,"error",0,1)/1000)</f>
        <v>21.277227955066746</v>
      </c>
      <c r="AJ85" s="47">
        <f>IF(ISBLANK($D85),"",Z85*_xlfn.XLOOKUP(Q85,DATA!$B$24:$B$25,DATA!$C$24:$C$25,"error",0,1)/1000)</f>
        <v>13.406238765460806</v>
      </c>
      <c r="AK85" s="47">
        <f>IF(ISBLANK($D85),"",AB85*_xlfn.XLOOKUP(Q85,DATA!$B$24:$B$25,DATA!$C$24:$C$25,"error",0,1)/1000)</f>
        <v>0</v>
      </c>
      <c r="AL85" s="47">
        <f t="shared" si="54"/>
        <v>99.215812792868064</v>
      </c>
      <c r="AM85" s="47">
        <f t="shared" si="55"/>
        <v>62.74541973978981</v>
      </c>
      <c r="AN85" s="47">
        <f t="shared" si="75"/>
        <v>5.5219296464095757</v>
      </c>
      <c r="AO85" s="47">
        <f t="shared" si="76"/>
        <v>2.2001751243611123</v>
      </c>
      <c r="AP85" s="47">
        <f t="shared" si="77"/>
        <v>0.7254288819690643</v>
      </c>
      <c r="AQ85" s="47">
        <f t="shared" si="78"/>
        <v>0.45707424010197173</v>
      </c>
      <c r="AR85" s="47">
        <f t="shared" si="79"/>
        <v>0</v>
      </c>
      <c r="AS85" s="47">
        <f t="shared" si="80"/>
        <v>3.3826782464321488</v>
      </c>
      <c r="AT85" s="47">
        <f t="shared" si="81"/>
        <v>2.139251399977427</v>
      </c>
      <c r="AU85" s="47">
        <f t="shared" si="82"/>
        <v>0.30031807762694895</v>
      </c>
      <c r="AV85" s="47">
        <f t="shared" si="83"/>
        <v>0.11965968530953516</v>
      </c>
      <c r="AW85" s="47">
        <f t="shared" si="84"/>
        <v>3.9453492028764074E-2</v>
      </c>
      <c r="AX85" s="47">
        <f t="shared" si="85"/>
        <v>2.4858639263808022E-2</v>
      </c>
      <c r="AY85" s="47">
        <f t="shared" si="86"/>
        <v>0</v>
      </c>
      <c r="AZ85" s="47">
        <f t="shared" si="87"/>
        <v>0.18397181660210726</v>
      </c>
      <c r="BA85" s="47">
        <f t="shared" si="88"/>
        <v>0.11634626102484169</v>
      </c>
      <c r="BB85" s="23">
        <f>IF(V85&gt;0,J85*DATA!$C$4,0)</f>
        <v>172190.19999999998</v>
      </c>
      <c r="BC85" s="23">
        <f>IF(X85&gt;0,N85*_xlfn.XLOOKUP(Elektrenai!O85,DATA!$B$5:$B$6,DATA!$C$5:$C$6,"error",0,1),0)</f>
        <v>44182.999999999993</v>
      </c>
      <c r="BD85" s="23">
        <f>IF(Z85&gt;0,(L85-M85)*DATA!$C$7,"0,00 ")</f>
        <v>59610.000000000007</v>
      </c>
      <c r="BE85" s="23">
        <f>IF(G85="basement",D85*DATA!$C$8,IF(G85="ground",0,"error"))</f>
        <v>0</v>
      </c>
      <c r="BF85" s="23">
        <f t="shared" si="89"/>
        <v>275983.2</v>
      </c>
      <c r="BG85" s="23">
        <v>1.48</v>
      </c>
      <c r="BH85" s="23">
        <v>2.1502114164904862</v>
      </c>
      <c r="BI85" s="23">
        <f t="shared" si="90"/>
        <v>0.56999999999999995</v>
      </c>
      <c r="BJ85" s="23">
        <v>2.33</v>
      </c>
      <c r="BK85" s="23">
        <f t="shared" si="91"/>
        <v>0.21630769230769231</v>
      </c>
      <c r="BL85" s="23">
        <f t="shared" si="92"/>
        <v>0.20657105606258153</v>
      </c>
      <c r="BM85" s="5">
        <v>1.1000000000000001</v>
      </c>
      <c r="BN85" s="5">
        <f t="shared" si="93"/>
        <v>0.56999999999999995</v>
      </c>
      <c r="BO85" s="50"/>
      <c r="BP85" s="48">
        <f t="shared" si="56"/>
        <v>15178.159999999998</v>
      </c>
      <c r="BQ85" s="51">
        <f t="shared" si="57"/>
        <v>9</v>
      </c>
      <c r="BR85" s="47">
        <f t="shared" si="94"/>
        <v>4857.0111999999999</v>
      </c>
      <c r="BS85" s="46">
        <f t="shared" si="58"/>
        <v>29.2</v>
      </c>
      <c r="BT85" s="46">
        <f t="shared" si="95"/>
        <v>12142.527999999998</v>
      </c>
      <c r="BU85" s="46">
        <f t="shared" si="59"/>
        <v>352.87372749999997</v>
      </c>
      <c r="BV85" s="46">
        <f t="shared" si="60"/>
        <v>212.27360272461536</v>
      </c>
      <c r="BW85" s="46">
        <f t="shared" si="61"/>
        <v>306.51587616753585</v>
      </c>
      <c r="BX85" s="46">
        <f t="shared" si="62"/>
        <v>323.66482749999994</v>
      </c>
      <c r="BY85" s="46">
        <f t="shared" si="63"/>
        <v>352.87372749999997</v>
      </c>
      <c r="BZ85" s="46">
        <f t="shared" si="96"/>
        <v>406651.683571</v>
      </c>
      <c r="CA85" s="46">
        <f t="shared" si="96"/>
        <v>244624.09977984676</v>
      </c>
      <c r="CB85" s="46">
        <f t="shared" si="96"/>
        <v>353228.89569546835</v>
      </c>
      <c r="CC85" s="46">
        <f t="shared" si="96"/>
        <v>372991.34721099999</v>
      </c>
      <c r="CD85" s="46">
        <f t="shared" si="96"/>
        <v>406651.683571</v>
      </c>
    </row>
    <row r="86" spans="1:82" s="52" customFormat="1" ht="15" customHeight="1" x14ac:dyDescent="0.35">
      <c r="A86" s="39">
        <v>83</v>
      </c>
      <c r="B86" s="40" t="s">
        <v>82</v>
      </c>
      <c r="C86" s="40" t="s">
        <v>173</v>
      </c>
      <c r="D86" s="41">
        <v>1203.0999999999999</v>
      </c>
      <c r="E86" s="41">
        <f t="shared" si="64"/>
        <v>4812.3999999999996</v>
      </c>
      <c r="F86" s="41">
        <v>138.4</v>
      </c>
      <c r="G86" s="42" t="s">
        <v>84</v>
      </c>
      <c r="H86" s="43">
        <v>5</v>
      </c>
      <c r="I86" s="44">
        <v>17.5</v>
      </c>
      <c r="J86" s="41">
        <f t="shared" si="65"/>
        <v>2010.2</v>
      </c>
      <c r="K86" s="42" t="s">
        <v>91</v>
      </c>
      <c r="L86" s="44">
        <v>411.8</v>
      </c>
      <c r="M86" s="44">
        <v>308.8</v>
      </c>
      <c r="N86" s="41">
        <v>1203.0999999999999</v>
      </c>
      <c r="O86" s="45" t="s">
        <v>95</v>
      </c>
      <c r="P86" s="45" t="s">
        <v>91</v>
      </c>
      <c r="Q86" s="45" t="s">
        <v>87</v>
      </c>
      <c r="R86" s="45" t="s">
        <v>88</v>
      </c>
      <c r="S86" s="46">
        <f t="shared" si="66"/>
        <v>446851.53873710014</v>
      </c>
      <c r="T86" s="46">
        <f t="shared" si="49"/>
        <v>92.854197227391779</v>
      </c>
      <c r="U86" s="47">
        <f t="shared" si="67"/>
        <v>323900.23151460162</v>
      </c>
      <c r="V86" s="47">
        <f t="shared" si="50"/>
        <v>122951.30722249852</v>
      </c>
      <c r="W86" s="47">
        <f t="shared" si="68"/>
        <v>323202.14263657655</v>
      </c>
      <c r="X86" s="47">
        <f t="shared" si="51"/>
        <v>123649.39610052359</v>
      </c>
      <c r="Y86" s="48">
        <f t="shared" si="69"/>
        <v>438127.29453710007</v>
      </c>
      <c r="Z86" s="47">
        <f t="shared" si="52"/>
        <v>8724.2442000000738</v>
      </c>
      <c r="AA86" s="48">
        <f t="shared" si="70"/>
        <v>435745.60258864349</v>
      </c>
      <c r="AB86" s="47">
        <f t="shared" si="53"/>
        <v>11105.936148456647</v>
      </c>
      <c r="AC86" s="47">
        <f t="shared" si="71"/>
        <v>266430.88367147883</v>
      </c>
      <c r="AD86" s="47">
        <f t="shared" si="72"/>
        <v>180420.65506562131</v>
      </c>
      <c r="AE86" s="47">
        <f t="shared" si="73"/>
        <v>55.363411950685489</v>
      </c>
      <c r="AF86" s="49">
        <f t="shared" si="74"/>
        <v>0.59624027350218056</v>
      </c>
      <c r="AG86" s="47">
        <f>IF(ISBLANK($D86),"",S86*_xlfn.XLOOKUP(Q86,DATA!$B$24:$B$25,DATA!$C$24:$C$25,"error",0,1)/1000)</f>
        <v>177.97203084821226</v>
      </c>
      <c r="AH86" s="47">
        <f>IF(ISBLANK($D86),"",V86*_xlfn.XLOOKUP(Q86,DATA!$B$24:$B$25,DATA!$C$24:$C$25,"error",0,1)/1000)</f>
        <v>48.969046640576714</v>
      </c>
      <c r="AI86" s="47">
        <f>IF(ISBLANK($D86),"",X86*_xlfn.XLOOKUP(Q86,DATA!$B$24:$B$25,DATA!$C$24:$C$25,"error",0,1)/1000)</f>
        <v>49.247081478916535</v>
      </c>
      <c r="AJ86" s="47">
        <f>IF(ISBLANK($D86),"",Z86*_xlfn.XLOOKUP(Q86,DATA!$B$24:$B$25,DATA!$C$24:$C$25,"error",0,1)/1000)</f>
        <v>3.4746919799760296</v>
      </c>
      <c r="AK86" s="47">
        <f>IF(ISBLANK($D86),"",AB86*_xlfn.XLOOKUP(Q86,DATA!$B$24:$B$25,DATA!$C$24:$C$25,"error",0,1)/1000)</f>
        <v>4.4232722492073133</v>
      </c>
      <c r="AL86" s="47">
        <f t="shared" si="54"/>
        <v>106.11409234867659</v>
      </c>
      <c r="AM86" s="47">
        <f t="shared" si="55"/>
        <v>71.857938499535663</v>
      </c>
      <c r="AN86" s="47">
        <f t="shared" si="75"/>
        <v>6.067804115866438</v>
      </c>
      <c r="AO86" s="47">
        <f t="shared" si="76"/>
        <v>1.6695577464594162</v>
      </c>
      <c r="AP86" s="47">
        <f t="shared" si="77"/>
        <v>1.6790371063812655</v>
      </c>
      <c r="AQ86" s="47">
        <f t="shared" si="78"/>
        <v>0.11846665005159401</v>
      </c>
      <c r="AR86" s="47">
        <f t="shared" si="79"/>
        <v>0.15080768270958653</v>
      </c>
      <c r="AS86" s="47">
        <f t="shared" si="80"/>
        <v>3.6178691856018621</v>
      </c>
      <c r="AT86" s="47">
        <f t="shared" si="81"/>
        <v>2.4499349302645759</v>
      </c>
      <c r="AU86" s="47">
        <f t="shared" si="82"/>
        <v>0.33000624495075914</v>
      </c>
      <c r="AV86" s="47">
        <f t="shared" si="83"/>
        <v>9.0801296831061237E-2</v>
      </c>
      <c r="AW86" s="47">
        <f t="shared" si="84"/>
        <v>9.1316845440180996E-2</v>
      </c>
      <c r="AX86" s="47">
        <f t="shared" si="85"/>
        <v>6.4429789737600563E-3</v>
      </c>
      <c r="AY86" s="47">
        <f t="shared" si="86"/>
        <v>8.2018925018659296E-3</v>
      </c>
      <c r="AZ86" s="47">
        <f t="shared" si="87"/>
        <v>0.19676301374686822</v>
      </c>
      <c r="BA86" s="47">
        <f t="shared" si="88"/>
        <v>0.13324323120389092</v>
      </c>
      <c r="BB86" s="23">
        <f>IF(V86&gt;0,J86*DATA!$C$4,0)</f>
        <v>130663</v>
      </c>
      <c r="BC86" s="23">
        <f>IF(X86&gt;0,N86*_xlfn.XLOOKUP(Elektrenai!O86,DATA!$B$5:$B$6,DATA!$C$5:$C$6,"error",0,1),0)</f>
        <v>102263.49999999999</v>
      </c>
      <c r="BD86" s="23">
        <f>IF(Z86&gt;0,(L86-M86)*DATA!$C$7,"0,00 ")</f>
        <v>15450</v>
      </c>
      <c r="BE86" s="23">
        <f>IF(G86="basement",D86*DATA!$C$8,IF(G86="ground",0,"error"))</f>
        <v>48124</v>
      </c>
      <c r="BF86" s="23">
        <f t="shared" si="89"/>
        <v>296500.5</v>
      </c>
      <c r="BG86" s="23">
        <v>1.48</v>
      </c>
      <c r="BH86" s="23">
        <v>1.5377124817872754</v>
      </c>
      <c r="BI86" s="23">
        <f t="shared" si="90"/>
        <v>0.85</v>
      </c>
      <c r="BJ86" s="23">
        <v>2.33</v>
      </c>
      <c r="BK86" s="23">
        <f t="shared" si="91"/>
        <v>0.21630769230769231</v>
      </c>
      <c r="BL86" s="23">
        <f t="shared" si="92"/>
        <v>0.20657105606258153</v>
      </c>
      <c r="BM86" s="5">
        <v>1.1000000000000001</v>
      </c>
      <c r="BN86" s="5">
        <f t="shared" si="93"/>
        <v>0.40124223602484466</v>
      </c>
      <c r="BO86" s="50"/>
      <c r="BP86" s="48">
        <f t="shared" si="56"/>
        <v>21054.25</v>
      </c>
      <c r="BQ86" s="51">
        <f t="shared" si="57"/>
        <v>5</v>
      </c>
      <c r="BR86" s="47">
        <f t="shared" si="94"/>
        <v>6737.3600000000006</v>
      </c>
      <c r="BS86" s="46">
        <f t="shared" si="58"/>
        <v>17.5</v>
      </c>
      <c r="BT86" s="46">
        <f t="shared" si="95"/>
        <v>16843.400000000001</v>
      </c>
      <c r="BU86" s="46">
        <f t="shared" si="59"/>
        <v>387.75732275000007</v>
      </c>
      <c r="BV86" s="46">
        <f t="shared" si="60"/>
        <v>281.06580311923079</v>
      </c>
      <c r="BW86" s="46">
        <f t="shared" si="61"/>
        <v>280.46003352705355</v>
      </c>
      <c r="BX86" s="46">
        <f t="shared" si="62"/>
        <v>380.18682275000003</v>
      </c>
      <c r="BY86" s="46">
        <f t="shared" si="63"/>
        <v>378.12009943478262</v>
      </c>
      <c r="BZ86" s="46">
        <f t="shared" si="96"/>
        <v>446851.53873710014</v>
      </c>
      <c r="CA86" s="46">
        <f t="shared" si="96"/>
        <v>323900.23151460162</v>
      </c>
      <c r="CB86" s="46">
        <f t="shared" si="96"/>
        <v>323202.14263657655</v>
      </c>
      <c r="CC86" s="46">
        <f t="shared" si="96"/>
        <v>438127.29453710007</v>
      </c>
      <c r="CD86" s="46">
        <f t="shared" si="96"/>
        <v>435745.60258864349</v>
      </c>
    </row>
    <row r="87" spans="1:82" s="52" customFormat="1" ht="15" customHeight="1" x14ac:dyDescent="0.35">
      <c r="A87" s="39">
        <v>84</v>
      </c>
      <c r="B87" s="40" t="s">
        <v>82</v>
      </c>
      <c r="C87" s="40" t="s">
        <v>174</v>
      </c>
      <c r="D87" s="41">
        <v>393.6</v>
      </c>
      <c r="E87" s="41">
        <f t="shared" si="64"/>
        <v>1574.4000000000003</v>
      </c>
      <c r="F87" s="41">
        <v>112.4</v>
      </c>
      <c r="G87" s="42" t="s">
        <v>84</v>
      </c>
      <c r="H87" s="43">
        <v>5</v>
      </c>
      <c r="I87" s="44">
        <v>17.5</v>
      </c>
      <c r="J87" s="41">
        <f t="shared" si="65"/>
        <v>1632.6</v>
      </c>
      <c r="K87" s="42" t="s">
        <v>91</v>
      </c>
      <c r="L87" s="44">
        <v>334.4</v>
      </c>
      <c r="M87" s="44">
        <v>217.4</v>
      </c>
      <c r="N87" s="41">
        <v>393.6</v>
      </c>
      <c r="O87" s="45" t="s">
        <v>95</v>
      </c>
      <c r="P87" s="45" t="s">
        <v>91</v>
      </c>
      <c r="Q87" s="45" t="s">
        <v>87</v>
      </c>
      <c r="R87" s="45" t="s">
        <v>88</v>
      </c>
      <c r="S87" s="46">
        <f t="shared" si="66"/>
        <v>233715.55660320004</v>
      </c>
      <c r="T87" s="46">
        <f t="shared" si="49"/>
        <v>148.44738097256098</v>
      </c>
      <c r="U87" s="47">
        <f t="shared" si="67"/>
        <v>133859.66954148927</v>
      </c>
      <c r="V87" s="47">
        <f t="shared" si="50"/>
        <v>99855.88706171076</v>
      </c>
      <c r="W87" s="47">
        <f t="shared" si="68"/>
        <v>193263.05697293984</v>
      </c>
      <c r="X87" s="47">
        <f t="shared" si="51"/>
        <v>40452.499630260194</v>
      </c>
      <c r="Y87" s="48">
        <f t="shared" si="69"/>
        <v>223805.49280320003</v>
      </c>
      <c r="Z87" s="47">
        <f t="shared" si="52"/>
        <v>9910.0638000000035</v>
      </c>
      <c r="AA87" s="48">
        <f t="shared" si="70"/>
        <v>230082.19572876528</v>
      </c>
      <c r="AB87" s="47">
        <f t="shared" si="53"/>
        <v>3633.3608744347584</v>
      </c>
      <c r="AC87" s="47">
        <f t="shared" si="71"/>
        <v>153851.81136640572</v>
      </c>
      <c r="AD87" s="47">
        <f t="shared" si="72"/>
        <v>79863.745236794319</v>
      </c>
      <c r="AE87" s="47">
        <f t="shared" si="73"/>
        <v>97.720916772361335</v>
      </c>
      <c r="AF87" s="49">
        <f t="shared" si="74"/>
        <v>0.65828656680998687</v>
      </c>
      <c r="AG87" s="47">
        <f>IF(ISBLANK($D87),"",S87*_xlfn.XLOOKUP(Q87,DATA!$B$24:$B$25,DATA!$C$24:$C$25,"error",0,1)/1000)</f>
        <v>93.084231883922513</v>
      </c>
      <c r="AH87" s="47">
        <f>IF(ISBLANK($D87),"",V87*_xlfn.XLOOKUP(Q87,DATA!$B$24:$B$25,DATA!$C$24:$C$25,"error",0,1)/1000)</f>
        <v>39.770602698938163</v>
      </c>
      <c r="AI87" s="47">
        <f>IF(ISBLANK($D87),"",X87*_xlfn.XLOOKUP(Q87,DATA!$B$24:$B$25,DATA!$C$24:$C$25,"error",0,1)/1000)</f>
        <v>16.11142155274003</v>
      </c>
      <c r="AJ87" s="47">
        <f>IF(ISBLANK($D87),"",Z87*_xlfn.XLOOKUP(Q87,DATA!$B$24:$B$25,DATA!$C$24:$C$25,"error",0,1)/1000)</f>
        <v>3.9469802102640013</v>
      </c>
      <c r="AK87" s="47">
        <f>IF(ISBLANK($D87),"",AB87*_xlfn.XLOOKUP(Q87,DATA!$B$24:$B$25,DATA!$C$24:$C$25,"error",0,1)/1000)</f>
        <v>1.4470949690698758</v>
      </c>
      <c r="AL87" s="47">
        <f t="shared" si="54"/>
        <v>61.276099431012064</v>
      </c>
      <c r="AM87" s="47">
        <f t="shared" si="55"/>
        <v>31.808132452910449</v>
      </c>
      <c r="AN87" s="47">
        <f t="shared" si="75"/>
        <v>3.1736272416267965</v>
      </c>
      <c r="AO87" s="47">
        <f t="shared" si="76"/>
        <v>1.3559446706146858</v>
      </c>
      <c r="AP87" s="47">
        <f t="shared" si="77"/>
        <v>0.54930513263375069</v>
      </c>
      <c r="AQ87" s="47">
        <f t="shared" si="78"/>
        <v>0.13456891316540182</v>
      </c>
      <c r="AR87" s="47">
        <f t="shared" si="79"/>
        <v>4.9337464811314256E-2</v>
      </c>
      <c r="AS87" s="47">
        <f t="shared" si="80"/>
        <v>2.0891561812251527</v>
      </c>
      <c r="AT87" s="47">
        <f t="shared" si="81"/>
        <v>1.0844710604016439</v>
      </c>
      <c r="AU87" s="47">
        <f t="shared" si="82"/>
        <v>0.17260227734512906</v>
      </c>
      <c r="AV87" s="47">
        <f t="shared" si="83"/>
        <v>7.3744999107745735E-2</v>
      </c>
      <c r="AW87" s="47">
        <f t="shared" si="84"/>
        <v>2.9874748869799024E-2</v>
      </c>
      <c r="AX87" s="47">
        <f t="shared" si="85"/>
        <v>7.3187236886400062E-3</v>
      </c>
      <c r="AY87" s="47">
        <f t="shared" si="86"/>
        <v>2.6832889109254191E-3</v>
      </c>
      <c r="AZ87" s="47">
        <f t="shared" si="87"/>
        <v>0.11362176057711018</v>
      </c>
      <c r="BA87" s="47">
        <f t="shared" si="88"/>
        <v>5.8980516768018881E-2</v>
      </c>
      <c r="BB87" s="23">
        <f>IF(V87&gt;0,J87*DATA!$C$4,0)</f>
        <v>106119</v>
      </c>
      <c r="BC87" s="23">
        <f>IF(X87&gt;0,N87*_xlfn.XLOOKUP(Elektrenai!O87,DATA!$B$5:$B$6,DATA!$C$5:$C$6,"error",0,1),0)</f>
        <v>33456</v>
      </c>
      <c r="BD87" s="23">
        <f>IF(Z87&gt;0,(L87-M87)*DATA!$C$7,"0,00 ")</f>
        <v>17549.999999999996</v>
      </c>
      <c r="BE87" s="23">
        <f>IF(G87="basement",D87*DATA!$C$8,IF(G87="ground",0,"error"))</f>
        <v>15744</v>
      </c>
      <c r="BF87" s="23">
        <f t="shared" si="89"/>
        <v>172869</v>
      </c>
      <c r="BG87" s="23">
        <v>1.48</v>
      </c>
      <c r="BH87" s="23">
        <v>1.7122906698564593</v>
      </c>
      <c r="BI87" s="23">
        <f t="shared" si="90"/>
        <v>0.85</v>
      </c>
      <c r="BJ87" s="23">
        <v>2.33</v>
      </c>
      <c r="BK87" s="23">
        <f t="shared" si="91"/>
        <v>0.21630769230769231</v>
      </c>
      <c r="BL87" s="23">
        <f t="shared" si="92"/>
        <v>0.20657105606258153</v>
      </c>
      <c r="BM87" s="5">
        <v>1.1000000000000001</v>
      </c>
      <c r="BN87" s="5">
        <f t="shared" si="93"/>
        <v>0.40124223602484466</v>
      </c>
      <c r="BO87" s="50"/>
      <c r="BP87" s="48">
        <f t="shared" si="56"/>
        <v>6888</v>
      </c>
      <c r="BQ87" s="51">
        <f t="shared" si="57"/>
        <v>5</v>
      </c>
      <c r="BR87" s="47">
        <f t="shared" si="94"/>
        <v>2204.16</v>
      </c>
      <c r="BS87" s="46">
        <f t="shared" si="58"/>
        <v>17.5</v>
      </c>
      <c r="BT87" s="46">
        <f t="shared" si="95"/>
        <v>5510.4000000000005</v>
      </c>
      <c r="BU87" s="46">
        <f t="shared" si="59"/>
        <v>202.80766800000001</v>
      </c>
      <c r="BV87" s="46">
        <f t="shared" si="60"/>
        <v>116.15729741538463</v>
      </c>
      <c r="BW87" s="46">
        <f t="shared" si="61"/>
        <v>167.70483944198179</v>
      </c>
      <c r="BX87" s="46">
        <f t="shared" si="62"/>
        <v>194.208168</v>
      </c>
      <c r="BY87" s="46">
        <f t="shared" si="63"/>
        <v>199.65480365217394</v>
      </c>
      <c r="BZ87" s="46">
        <f t="shared" si="96"/>
        <v>233715.55660320004</v>
      </c>
      <c r="CA87" s="46">
        <f t="shared" si="96"/>
        <v>133859.66954148927</v>
      </c>
      <c r="CB87" s="46">
        <f t="shared" si="96"/>
        <v>193263.05697293984</v>
      </c>
      <c r="CC87" s="46">
        <f t="shared" si="96"/>
        <v>223805.49280320003</v>
      </c>
      <c r="CD87" s="46">
        <f t="shared" si="96"/>
        <v>230082.19572876528</v>
      </c>
    </row>
    <row r="88" spans="1:82" s="52" customFormat="1" ht="15" customHeight="1" x14ac:dyDescent="0.35">
      <c r="A88" s="39">
        <v>85</v>
      </c>
      <c r="B88" s="40" t="s">
        <v>82</v>
      </c>
      <c r="C88" s="40" t="s">
        <v>175</v>
      </c>
      <c r="D88" s="41">
        <v>128.5</v>
      </c>
      <c r="E88" s="41">
        <f t="shared" si="64"/>
        <v>514</v>
      </c>
      <c r="F88" s="41">
        <v>47.4</v>
      </c>
      <c r="G88" s="42" t="s">
        <v>84</v>
      </c>
      <c r="H88" s="43">
        <v>5</v>
      </c>
      <c r="I88" s="44">
        <v>17.5</v>
      </c>
      <c r="J88" s="41">
        <f t="shared" si="65"/>
        <v>688.4</v>
      </c>
      <c r="K88" s="42" t="s">
        <v>91</v>
      </c>
      <c r="L88" s="44">
        <v>141.1</v>
      </c>
      <c r="M88" s="44">
        <v>84.7</v>
      </c>
      <c r="N88" s="41">
        <v>128.5</v>
      </c>
      <c r="O88" s="45" t="s">
        <v>95</v>
      </c>
      <c r="P88" s="45" t="s">
        <v>91</v>
      </c>
      <c r="Q88" s="45" t="s">
        <v>87</v>
      </c>
      <c r="R88" s="45" t="s">
        <v>88</v>
      </c>
      <c r="S88" s="46">
        <f t="shared" si="66"/>
        <v>90675.315124100016</v>
      </c>
      <c r="T88" s="46">
        <f t="shared" si="49"/>
        <v>176.41111891848252</v>
      </c>
      <c r="U88" s="47">
        <f t="shared" si="67"/>
        <v>48570.211208087705</v>
      </c>
      <c r="V88" s="47">
        <f t="shared" si="50"/>
        <v>42105.103916012311</v>
      </c>
      <c r="W88" s="47">
        <f t="shared" si="68"/>
        <v>77468.642861680186</v>
      </c>
      <c r="X88" s="47">
        <f t="shared" si="51"/>
        <v>13206.67226241983</v>
      </c>
      <c r="Y88" s="48">
        <f t="shared" si="69"/>
        <v>85898.156164100015</v>
      </c>
      <c r="Z88" s="47">
        <f t="shared" si="52"/>
        <v>4777.1589600000007</v>
      </c>
      <c r="AA88" s="48">
        <f t="shared" si="70"/>
        <v>89489.118802034791</v>
      </c>
      <c r="AB88" s="47">
        <f t="shared" si="53"/>
        <v>1186.1963220652251</v>
      </c>
      <c r="AC88" s="47">
        <f t="shared" si="71"/>
        <v>61275.131460497367</v>
      </c>
      <c r="AD88" s="47">
        <f t="shared" si="72"/>
        <v>29400.183663602649</v>
      </c>
      <c r="AE88" s="47">
        <f t="shared" si="73"/>
        <v>119.21231801653184</v>
      </c>
      <c r="AF88" s="49">
        <f t="shared" si="74"/>
        <v>0.67576419642584118</v>
      </c>
      <c r="AG88" s="47">
        <f>IF(ISBLANK($D88),"",S88*_xlfn.XLOOKUP(Q88,DATA!$B$24:$B$25,DATA!$C$24:$C$25,"error",0,1)/1000)</f>
        <v>36.114164507626555</v>
      </c>
      <c r="AH88" s="47">
        <f>IF(ISBLANK($D88),"",V88*_xlfn.XLOOKUP(Q88,DATA!$B$24:$B$25,DATA!$C$24:$C$25,"error",0,1)/1000)</f>
        <v>16.769620787669385</v>
      </c>
      <c r="AI88" s="47">
        <f>IF(ISBLANK($D88),"",X88*_xlfn.XLOOKUP(Q88,DATA!$B$24:$B$25,DATA!$C$24:$C$25,"error",0,1)/1000)</f>
        <v>5.2599534286765701</v>
      </c>
      <c r="AJ88" s="47">
        <f>IF(ISBLANK($D88),"",Z88*_xlfn.XLOOKUP(Q88,DATA!$B$24:$B$25,DATA!$C$24:$C$25,"error",0,1)/1000)</f>
        <v>1.9026468705888002</v>
      </c>
      <c r="AK88" s="47">
        <f>IF(ISBLANK($D88),"",AB88*_xlfn.XLOOKUP(Q88,DATA!$B$24:$B$25,DATA!$C$24:$C$25,"error",0,1)/1000)</f>
        <v>0.47243827115213788</v>
      </c>
      <c r="AL88" s="47">
        <f t="shared" si="54"/>
        <v>24.404659358086896</v>
      </c>
      <c r="AM88" s="47">
        <f t="shared" si="55"/>
        <v>11.709505149539659</v>
      </c>
      <c r="AN88" s="47">
        <f t="shared" si="75"/>
        <v>1.2312815389927618</v>
      </c>
      <c r="AO88" s="47">
        <f t="shared" si="76"/>
        <v>0.57174587238218166</v>
      </c>
      <c r="AP88" s="47">
        <f t="shared" si="77"/>
        <v>0.17933361164491135</v>
      </c>
      <c r="AQ88" s="47">
        <f t="shared" si="78"/>
        <v>6.4869117115629579E-2</v>
      </c>
      <c r="AR88" s="47">
        <f t="shared" si="79"/>
        <v>1.6107378628694019E-2</v>
      </c>
      <c r="AS88" s="47">
        <f t="shared" si="80"/>
        <v>0.83205597977141665</v>
      </c>
      <c r="AT88" s="47">
        <f t="shared" si="81"/>
        <v>0.39922555922134517</v>
      </c>
      <c r="AU88" s="47">
        <f t="shared" si="82"/>
        <v>6.6965015580792528E-2</v>
      </c>
      <c r="AV88" s="47">
        <f t="shared" si="83"/>
        <v>3.1095220743459617E-2</v>
      </c>
      <c r="AW88" s="47">
        <f t="shared" si="84"/>
        <v>9.7533161325436546E-3</v>
      </c>
      <c r="AX88" s="47">
        <f t="shared" si="85"/>
        <v>3.5280001370880019E-3</v>
      </c>
      <c r="AY88" s="47">
        <f t="shared" si="86"/>
        <v>8.760229295069128E-4</v>
      </c>
      <c r="AZ88" s="47">
        <f t="shared" si="87"/>
        <v>4.5252559942598192E-2</v>
      </c>
      <c r="BA88" s="47">
        <f t="shared" si="88"/>
        <v>2.1712455638194336E-2</v>
      </c>
      <c r="BB88" s="23">
        <f>IF(V88&gt;0,J88*DATA!$C$4,0)</f>
        <v>44746</v>
      </c>
      <c r="BC88" s="23">
        <f>IF(X88&gt;0,N88*_xlfn.XLOOKUP(Elektrenai!O88,DATA!$B$5:$B$6,DATA!$C$5:$C$6,"error",0,1),0)</f>
        <v>10922.5</v>
      </c>
      <c r="BD88" s="23">
        <f>IF(Z88&gt;0,(L88-M88)*DATA!$C$7,"0,00 ")</f>
        <v>8459.9999999999982</v>
      </c>
      <c r="BE88" s="23">
        <f>IF(G88="basement",D88*DATA!$C$8,IF(G88="ground",0,"error"))</f>
        <v>5140</v>
      </c>
      <c r="BF88" s="23">
        <f t="shared" si="89"/>
        <v>69268.5</v>
      </c>
      <c r="BG88" s="23">
        <v>1.48</v>
      </c>
      <c r="BH88" s="23">
        <v>1.7995038979447202</v>
      </c>
      <c r="BI88" s="23">
        <f t="shared" si="90"/>
        <v>0.85</v>
      </c>
      <c r="BJ88" s="23">
        <v>2.33</v>
      </c>
      <c r="BK88" s="23">
        <f t="shared" si="91"/>
        <v>0.21630769230769231</v>
      </c>
      <c r="BL88" s="23">
        <f t="shared" si="92"/>
        <v>0.20657105606258153</v>
      </c>
      <c r="BM88" s="5">
        <v>1.1000000000000001</v>
      </c>
      <c r="BN88" s="5">
        <f t="shared" si="93"/>
        <v>0.40124223602484466</v>
      </c>
      <c r="BO88" s="50"/>
      <c r="BP88" s="48">
        <f t="shared" si="56"/>
        <v>2248.75</v>
      </c>
      <c r="BQ88" s="51">
        <f t="shared" si="57"/>
        <v>5</v>
      </c>
      <c r="BR88" s="47">
        <f t="shared" si="94"/>
        <v>719.6</v>
      </c>
      <c r="BS88" s="46">
        <f t="shared" si="58"/>
        <v>17.5</v>
      </c>
      <c r="BT88" s="46">
        <f t="shared" si="95"/>
        <v>1799</v>
      </c>
      <c r="BU88" s="46">
        <f t="shared" si="59"/>
        <v>78.683890250000005</v>
      </c>
      <c r="BV88" s="46">
        <f t="shared" si="60"/>
        <v>42.147007296153852</v>
      </c>
      <c r="BW88" s="46">
        <f t="shared" si="61"/>
        <v>67.223744239569754</v>
      </c>
      <c r="BX88" s="46">
        <f t="shared" si="62"/>
        <v>74.538490250000009</v>
      </c>
      <c r="BY88" s="46">
        <f t="shared" si="63"/>
        <v>77.654563347826084</v>
      </c>
      <c r="BZ88" s="46">
        <f t="shared" si="96"/>
        <v>90675.315124100016</v>
      </c>
      <c r="CA88" s="46">
        <f t="shared" si="96"/>
        <v>48570.211208087705</v>
      </c>
      <c r="CB88" s="46">
        <f t="shared" si="96"/>
        <v>77468.642861680186</v>
      </c>
      <c r="CC88" s="46">
        <f t="shared" si="96"/>
        <v>85898.156164100015</v>
      </c>
      <c r="CD88" s="46">
        <f t="shared" si="96"/>
        <v>89489.118802034791</v>
      </c>
    </row>
    <row r="89" spans="1:82" s="52" customFormat="1" ht="15" customHeight="1" x14ac:dyDescent="0.35">
      <c r="A89" s="39">
        <v>86</v>
      </c>
      <c r="B89" s="40" t="s">
        <v>82</v>
      </c>
      <c r="C89" s="40" t="s">
        <v>176</v>
      </c>
      <c r="D89" s="41">
        <v>116.6</v>
      </c>
      <c r="E89" s="41">
        <f t="shared" si="64"/>
        <v>466.4</v>
      </c>
      <c r="F89" s="41">
        <v>43.2</v>
      </c>
      <c r="G89" s="42" t="s">
        <v>84</v>
      </c>
      <c r="H89" s="43">
        <v>5</v>
      </c>
      <c r="I89" s="44">
        <v>17.5</v>
      </c>
      <c r="J89" s="41">
        <f t="shared" si="65"/>
        <v>619.9</v>
      </c>
      <c r="K89" s="42" t="s">
        <v>91</v>
      </c>
      <c r="L89" s="44">
        <v>136.1</v>
      </c>
      <c r="M89" s="44">
        <v>74.8</v>
      </c>
      <c r="N89" s="41">
        <v>116.6</v>
      </c>
      <c r="O89" s="45" t="s">
        <v>95</v>
      </c>
      <c r="P89" s="45" t="s">
        <v>91</v>
      </c>
      <c r="Q89" s="45" t="s">
        <v>87</v>
      </c>
      <c r="R89" s="45" t="s">
        <v>88</v>
      </c>
      <c r="S89" s="46">
        <f t="shared" si="66"/>
        <v>83224.856961400015</v>
      </c>
      <c r="T89" s="46">
        <f t="shared" si="49"/>
        <v>178.4409454575472</v>
      </c>
      <c r="U89" s="47">
        <f t="shared" si="67"/>
        <v>45309.467772649237</v>
      </c>
      <c r="V89" s="47">
        <f t="shared" si="50"/>
        <v>37915.389188750778</v>
      </c>
      <c r="W89" s="47">
        <f t="shared" si="68"/>
        <v>71241.21504857394</v>
      </c>
      <c r="X89" s="47">
        <f t="shared" si="51"/>
        <v>11983.641912826075</v>
      </c>
      <c r="Y89" s="48">
        <f t="shared" si="69"/>
        <v>78032.661141400022</v>
      </c>
      <c r="Z89" s="47">
        <f t="shared" si="52"/>
        <v>5192.1958199999935</v>
      </c>
      <c r="AA89" s="48">
        <f t="shared" si="70"/>
        <v>82148.510726747831</v>
      </c>
      <c r="AB89" s="47">
        <f t="shared" si="53"/>
        <v>1076.3462346521846</v>
      </c>
      <c r="AC89" s="47">
        <f t="shared" si="71"/>
        <v>56167.573156229031</v>
      </c>
      <c r="AD89" s="47">
        <f t="shared" si="72"/>
        <v>27057.283805170984</v>
      </c>
      <c r="AE89" s="47">
        <f t="shared" si="73"/>
        <v>120.42790127836413</v>
      </c>
      <c r="AF89" s="49">
        <f t="shared" si="74"/>
        <v>0.67488939250781477</v>
      </c>
      <c r="AG89" s="47">
        <f>IF(ISBLANK($D89),"",S89*_xlfn.XLOOKUP(Q89,DATA!$B$24:$B$25,DATA!$C$24:$C$25,"error",0,1)/1000)</f>
        <v>33.146796030586401</v>
      </c>
      <c r="AH89" s="47">
        <f>IF(ISBLANK($D89),"",V89*_xlfn.XLOOKUP(Q89,DATA!$B$24:$B$25,DATA!$C$24:$C$25,"error",0,1)/1000)</f>
        <v>15.10094120609566</v>
      </c>
      <c r="AI89" s="47">
        <f>IF(ISBLANK($D89),"",X89*_xlfn.XLOOKUP(Q89,DATA!$B$24:$B$25,DATA!$C$24:$C$25,"error",0,1)/1000)</f>
        <v>4.7728449010403695</v>
      </c>
      <c r="AJ89" s="47">
        <f>IF(ISBLANK($D89),"",Z89*_xlfn.XLOOKUP(Q89,DATA!$B$24:$B$25,DATA!$C$24:$C$25,"error",0,1)/1000)</f>
        <v>2.0679477511895974</v>
      </c>
      <c r="AK89" s="47">
        <f>IF(ISBLANK($D89),"",AB89*_xlfn.XLOOKUP(Q89,DATA!$B$24:$B$25,DATA!$C$24:$C$25,"error",0,1)/1000)</f>
        <v>0.42868717833727216</v>
      </c>
      <c r="AL89" s="47">
        <f t="shared" si="54"/>
        <v>22.370421036662901</v>
      </c>
      <c r="AM89" s="47">
        <f t="shared" si="55"/>
        <v>10.776374993923501</v>
      </c>
      <c r="AN89" s="47">
        <f t="shared" si="75"/>
        <v>1.1301116496991293</v>
      </c>
      <c r="AO89" s="47">
        <f t="shared" si="76"/>
        <v>0.51485366979912039</v>
      </c>
      <c r="AP89" s="47">
        <f t="shared" si="77"/>
        <v>0.16272606317351471</v>
      </c>
      <c r="AQ89" s="47">
        <f t="shared" si="78"/>
        <v>7.0504909205462554E-2</v>
      </c>
      <c r="AR89" s="47">
        <f t="shared" si="79"/>
        <v>1.4615722553351978E-2</v>
      </c>
      <c r="AS89" s="47">
        <f t="shared" si="80"/>
        <v>0.76270036473144964</v>
      </c>
      <c r="AT89" s="47">
        <f t="shared" si="81"/>
        <v>0.36741128496767961</v>
      </c>
      <c r="AU89" s="47">
        <f t="shared" si="82"/>
        <v>6.1462745792521957E-2</v>
      </c>
      <c r="AV89" s="47">
        <f t="shared" si="83"/>
        <v>2.8001056564309443E-2</v>
      </c>
      <c r="AW89" s="47">
        <f t="shared" si="84"/>
        <v>8.8500907475065286E-3</v>
      </c>
      <c r="AX89" s="47">
        <f t="shared" si="85"/>
        <v>3.8345107872959968E-3</v>
      </c>
      <c r="AY89" s="47">
        <f t="shared" si="86"/>
        <v>7.948970706654194E-4</v>
      </c>
      <c r="AZ89" s="47">
        <f t="shared" si="87"/>
        <v>4.1480555169777389E-2</v>
      </c>
      <c r="BA89" s="47">
        <f t="shared" si="88"/>
        <v>1.9982190622744568E-2</v>
      </c>
      <c r="BB89" s="23">
        <f>IF(V89&gt;0,J89*DATA!$C$4,0)</f>
        <v>40293.5</v>
      </c>
      <c r="BC89" s="23">
        <f>IF(X89&gt;0,N89*_xlfn.XLOOKUP(Elektrenai!O89,DATA!$B$5:$B$6,DATA!$C$5:$C$6,"error",0,1),0)</f>
        <v>9911</v>
      </c>
      <c r="BD89" s="23">
        <f>IF(Z89&gt;0,(L89-M89)*DATA!$C$7,"0,00 ")</f>
        <v>9195</v>
      </c>
      <c r="BE89" s="23">
        <f>IF(G89="basement",D89*DATA!$C$8,IF(G89="ground",0,"error"))</f>
        <v>4664</v>
      </c>
      <c r="BF89" s="23">
        <f t="shared" si="89"/>
        <v>64063.5</v>
      </c>
      <c r="BG89" s="23">
        <v>1.48</v>
      </c>
      <c r="BH89" s="23">
        <v>1.8882072005878032</v>
      </c>
      <c r="BI89" s="23">
        <f t="shared" si="90"/>
        <v>0.85</v>
      </c>
      <c r="BJ89" s="23">
        <v>2.33</v>
      </c>
      <c r="BK89" s="23">
        <f t="shared" si="91"/>
        <v>0.21630769230769231</v>
      </c>
      <c r="BL89" s="23">
        <f t="shared" si="92"/>
        <v>0.20657105606258153</v>
      </c>
      <c r="BM89" s="5">
        <v>1.1000000000000001</v>
      </c>
      <c r="BN89" s="5">
        <f t="shared" si="93"/>
        <v>0.40124223602484466</v>
      </c>
      <c r="BO89" s="50"/>
      <c r="BP89" s="48">
        <f t="shared" si="56"/>
        <v>2040.5</v>
      </c>
      <c r="BQ89" s="51">
        <f t="shared" si="57"/>
        <v>5</v>
      </c>
      <c r="BR89" s="47">
        <f t="shared" si="94"/>
        <v>652.96</v>
      </c>
      <c r="BS89" s="46">
        <f t="shared" si="58"/>
        <v>17.5</v>
      </c>
      <c r="BT89" s="46">
        <f t="shared" si="95"/>
        <v>1632.4</v>
      </c>
      <c r="BU89" s="46">
        <f t="shared" si="59"/>
        <v>72.21872350000001</v>
      </c>
      <c r="BV89" s="46">
        <f t="shared" si="60"/>
        <v>39.317483315384621</v>
      </c>
      <c r="BW89" s="46">
        <f t="shared" si="61"/>
        <v>61.819867275749679</v>
      </c>
      <c r="BX89" s="46">
        <f t="shared" si="62"/>
        <v>67.713173500000011</v>
      </c>
      <c r="BY89" s="46">
        <f t="shared" si="63"/>
        <v>71.284719478260868</v>
      </c>
      <c r="BZ89" s="46">
        <f t="shared" si="96"/>
        <v>83224.856961400015</v>
      </c>
      <c r="CA89" s="46">
        <f t="shared" si="96"/>
        <v>45309.467772649237</v>
      </c>
      <c r="CB89" s="46">
        <f t="shared" si="96"/>
        <v>71241.21504857394</v>
      </c>
      <c r="CC89" s="46">
        <f t="shared" si="96"/>
        <v>78032.661141400022</v>
      </c>
      <c r="CD89" s="46">
        <f t="shared" si="96"/>
        <v>82148.510726747831</v>
      </c>
    </row>
    <row r="90" spans="1:82" s="52" customFormat="1" ht="15" customHeight="1" x14ac:dyDescent="0.35">
      <c r="A90" s="39">
        <v>87</v>
      </c>
      <c r="B90" s="40" t="s">
        <v>82</v>
      </c>
      <c r="C90" s="40" t="s">
        <v>177</v>
      </c>
      <c r="D90" s="41">
        <v>125.2</v>
      </c>
      <c r="E90" s="41">
        <f t="shared" si="64"/>
        <v>500.80000000000007</v>
      </c>
      <c r="F90" s="41">
        <v>45.2</v>
      </c>
      <c r="G90" s="42" t="s">
        <v>84</v>
      </c>
      <c r="H90" s="43">
        <v>5</v>
      </c>
      <c r="I90" s="44">
        <v>17.5</v>
      </c>
      <c r="J90" s="41">
        <f t="shared" si="65"/>
        <v>656.5</v>
      </c>
      <c r="K90" s="42" t="s">
        <v>91</v>
      </c>
      <c r="L90" s="44">
        <v>134.5</v>
      </c>
      <c r="M90" s="44">
        <v>87.4</v>
      </c>
      <c r="N90" s="41">
        <v>125.2</v>
      </c>
      <c r="O90" s="45" t="s">
        <v>95</v>
      </c>
      <c r="P90" s="45" t="s">
        <v>91</v>
      </c>
      <c r="Q90" s="45" t="s">
        <v>87</v>
      </c>
      <c r="R90" s="45" t="s">
        <v>88</v>
      </c>
      <c r="S90" s="46">
        <f t="shared" si="66"/>
        <v>86504.466935600009</v>
      </c>
      <c r="T90" s="46">
        <f t="shared" si="49"/>
        <v>172.73256177236422</v>
      </c>
      <c r="U90" s="47">
        <f t="shared" si="67"/>
        <v>46350.485644400011</v>
      </c>
      <c r="V90" s="47">
        <f t="shared" si="50"/>
        <v>40153.981291199998</v>
      </c>
      <c r="W90" s="47">
        <f t="shared" si="68"/>
        <v>73636.954349958294</v>
      </c>
      <c r="X90" s="47">
        <f t="shared" si="51"/>
        <v>12867.512585641714</v>
      </c>
      <c r="Y90" s="48">
        <f t="shared" si="69"/>
        <v>82515.030995599998</v>
      </c>
      <c r="Z90" s="47">
        <f t="shared" si="52"/>
        <v>3989.4359400000103</v>
      </c>
      <c r="AA90" s="48">
        <f t="shared" si="70"/>
        <v>85348.733242817398</v>
      </c>
      <c r="AB90" s="47">
        <f t="shared" si="53"/>
        <v>1155.7336927826109</v>
      </c>
      <c r="AC90" s="47">
        <f t="shared" si="71"/>
        <v>58166.663509624334</v>
      </c>
      <c r="AD90" s="47">
        <f t="shared" si="72"/>
        <v>28337.803425975675</v>
      </c>
      <c r="AE90" s="47">
        <f t="shared" si="73"/>
        <v>116.1474910335949</v>
      </c>
      <c r="AF90" s="49">
        <f t="shared" si="74"/>
        <v>0.67241225303344943</v>
      </c>
      <c r="AG90" s="47">
        <f>IF(ISBLANK($D90),"",S90*_xlfn.XLOOKUP(Q90,DATA!$B$24:$B$25,DATA!$C$24:$C$25,"error",0,1)/1000)</f>
        <v>34.452999091110776</v>
      </c>
      <c r="AH90" s="47">
        <f>IF(ISBLANK($D90),"",V90*_xlfn.XLOOKUP(Q90,DATA!$B$24:$B$25,DATA!$C$24:$C$25,"error",0,1)/1000)</f>
        <v>15.992527668659138</v>
      </c>
      <c r="AI90" s="47">
        <f>IF(ISBLANK($D90),"",X90*_xlfn.XLOOKUP(Q90,DATA!$B$24:$B$25,DATA!$C$24:$C$25,"error",0,1)/1000)</f>
        <v>5.1248729126093826</v>
      </c>
      <c r="AJ90" s="47">
        <f>IF(ISBLANK($D90),"",Z90*_xlfn.XLOOKUP(Q90,DATA!$B$24:$B$25,DATA!$C$24:$C$25,"error",0,1)/1000)</f>
        <v>1.5889125461832041</v>
      </c>
      <c r="AK90" s="47">
        <f>IF(ISBLANK($D90),"",AB90*_xlfn.XLOOKUP(Q90,DATA!$B$24:$B$25,DATA!$C$24:$C$25,"error",0,1)/1000)</f>
        <v>0.46030561516145824</v>
      </c>
      <c r="AL90" s="47">
        <f t="shared" si="54"/>
        <v>23.166618742613181</v>
      </c>
      <c r="AM90" s="47">
        <f t="shared" si="55"/>
        <v>11.286380348497595</v>
      </c>
      <c r="AN90" s="47">
        <f t="shared" si="75"/>
        <v>1.1746455254381032</v>
      </c>
      <c r="AO90" s="47">
        <f t="shared" si="76"/>
        <v>0.54525154738364656</v>
      </c>
      <c r="AP90" s="47">
        <f t="shared" si="77"/>
        <v>0.17472815702679273</v>
      </c>
      <c r="AQ90" s="47">
        <f t="shared" si="78"/>
        <v>5.4172613761456753E-2</v>
      </c>
      <c r="AR90" s="47">
        <f t="shared" si="79"/>
        <v>1.5693726103599079E-2</v>
      </c>
      <c r="AS90" s="47">
        <f t="shared" si="80"/>
        <v>0.7898460442754951</v>
      </c>
      <c r="AT90" s="47">
        <f t="shared" si="81"/>
        <v>0.38479948116260809</v>
      </c>
      <c r="AU90" s="47">
        <f t="shared" si="82"/>
        <v>6.3884784610039713E-2</v>
      </c>
      <c r="AV90" s="47">
        <f t="shared" si="83"/>
        <v>2.9654288811855369E-2</v>
      </c>
      <c r="AW90" s="47">
        <f t="shared" si="84"/>
        <v>9.5028418661047762E-3</v>
      </c>
      <c r="AX90" s="47">
        <f t="shared" si="85"/>
        <v>2.9462554336320088E-3</v>
      </c>
      <c r="AY90" s="47">
        <f t="shared" si="86"/>
        <v>8.5352584260128394E-4</v>
      </c>
      <c r="AZ90" s="47">
        <f t="shared" si="87"/>
        <v>4.295691195419344E-2</v>
      </c>
      <c r="BA90" s="47">
        <f t="shared" si="88"/>
        <v>2.0927872655846273E-2</v>
      </c>
      <c r="BB90" s="23">
        <f>IF(V90&gt;0,J90*DATA!$C$4,0)</f>
        <v>42672.5</v>
      </c>
      <c r="BC90" s="23">
        <f>IF(X90&gt;0,N90*_xlfn.XLOOKUP(Elektrenai!O90,DATA!$B$5:$B$6,DATA!$C$5:$C$6,"error",0,1),0)</f>
        <v>10642</v>
      </c>
      <c r="BD90" s="23">
        <f>IF(Z90&gt;0,(L90-M90)*DATA!$C$7,"0,00 ")</f>
        <v>7064.9999999999991</v>
      </c>
      <c r="BE90" s="23">
        <f>IF(G90="basement",D90*DATA!$C$8,IF(G90="ground",0,"error"))</f>
        <v>5008</v>
      </c>
      <c r="BF90" s="23">
        <f t="shared" si="89"/>
        <v>65387.5</v>
      </c>
      <c r="BG90" s="23">
        <v>1.48</v>
      </c>
      <c r="BH90" s="23">
        <v>1.712825278810409</v>
      </c>
      <c r="BI90" s="23">
        <f t="shared" si="90"/>
        <v>0.85</v>
      </c>
      <c r="BJ90" s="23">
        <v>2.33</v>
      </c>
      <c r="BK90" s="23">
        <f t="shared" si="91"/>
        <v>0.21630769230769231</v>
      </c>
      <c r="BL90" s="23">
        <f t="shared" si="92"/>
        <v>0.20657105606258153</v>
      </c>
      <c r="BM90" s="5">
        <v>1.1000000000000001</v>
      </c>
      <c r="BN90" s="5">
        <f t="shared" si="93"/>
        <v>0.40124223602484466</v>
      </c>
      <c r="BO90" s="50"/>
      <c r="BP90" s="48">
        <f t="shared" si="56"/>
        <v>2191</v>
      </c>
      <c r="BQ90" s="51">
        <f t="shared" si="57"/>
        <v>5</v>
      </c>
      <c r="BR90" s="47">
        <f t="shared" si="94"/>
        <v>701.12</v>
      </c>
      <c r="BS90" s="46">
        <f t="shared" si="58"/>
        <v>17.5</v>
      </c>
      <c r="BT90" s="46">
        <f t="shared" si="95"/>
        <v>1752.8000000000002</v>
      </c>
      <c r="BU90" s="46">
        <f t="shared" si="59"/>
        <v>75.064619000000008</v>
      </c>
      <c r="BV90" s="46">
        <f t="shared" si="60"/>
        <v>40.220831000000004</v>
      </c>
      <c r="BW90" s="46">
        <f t="shared" si="61"/>
        <v>63.898780241199482</v>
      </c>
      <c r="BX90" s="46">
        <f t="shared" si="62"/>
        <v>71.602768999999995</v>
      </c>
      <c r="BY90" s="46">
        <f t="shared" si="63"/>
        <v>74.061726173913044</v>
      </c>
      <c r="BZ90" s="46">
        <f t="shared" si="96"/>
        <v>86504.466935600009</v>
      </c>
      <c r="CA90" s="46">
        <f t="shared" si="96"/>
        <v>46350.485644400011</v>
      </c>
      <c r="CB90" s="46">
        <f t="shared" si="96"/>
        <v>73636.954349958294</v>
      </c>
      <c r="CC90" s="46">
        <f t="shared" si="96"/>
        <v>82515.030995599998</v>
      </c>
      <c r="CD90" s="46">
        <f t="shared" si="96"/>
        <v>85348.733242817398</v>
      </c>
    </row>
    <row r="91" spans="1:82" s="52" customFormat="1" ht="15" customHeight="1" x14ac:dyDescent="0.35">
      <c r="A91" s="39">
        <v>88</v>
      </c>
      <c r="B91" s="40" t="s">
        <v>82</v>
      </c>
      <c r="C91" s="40" t="s">
        <v>178</v>
      </c>
      <c r="D91" s="41">
        <v>244.4</v>
      </c>
      <c r="E91" s="41">
        <f t="shared" si="64"/>
        <v>977.6</v>
      </c>
      <c r="F91" s="41">
        <v>63.2</v>
      </c>
      <c r="G91" s="42" t="s">
        <v>84</v>
      </c>
      <c r="H91" s="43">
        <v>5</v>
      </c>
      <c r="I91" s="44">
        <v>17.5</v>
      </c>
      <c r="J91" s="41">
        <f t="shared" si="65"/>
        <v>987.9</v>
      </c>
      <c r="K91" s="42" t="s">
        <v>85</v>
      </c>
      <c r="L91" s="44">
        <v>118.1</v>
      </c>
      <c r="M91" s="44">
        <v>106.2</v>
      </c>
      <c r="N91" s="41">
        <v>244.4</v>
      </c>
      <c r="O91" s="45" t="s">
        <v>95</v>
      </c>
      <c r="P91" s="45" t="s">
        <v>85</v>
      </c>
      <c r="Q91" s="45" t="s">
        <v>87</v>
      </c>
      <c r="R91" s="45" t="s">
        <v>88</v>
      </c>
      <c r="S91" s="46">
        <f t="shared" si="66"/>
        <v>49468.045706800003</v>
      </c>
      <c r="T91" s="46">
        <f t="shared" si="49"/>
        <v>50.601519749181669</v>
      </c>
      <c r="U91" s="47">
        <f t="shared" si="67"/>
        <v>49468.045706800003</v>
      </c>
      <c r="V91" s="47">
        <f t="shared" si="50"/>
        <v>0</v>
      </c>
      <c r="W91" s="47">
        <f t="shared" si="68"/>
        <v>48273.391298177114</v>
      </c>
      <c r="X91" s="47">
        <f t="shared" si="51"/>
        <v>1194.6544086228896</v>
      </c>
      <c r="Y91" s="48">
        <f t="shared" si="69"/>
        <v>48460.099046800002</v>
      </c>
      <c r="Z91" s="47">
        <f t="shared" si="52"/>
        <v>1007.9466600000014</v>
      </c>
      <c r="AA91" s="48">
        <f t="shared" si="70"/>
        <v>47211.964919930455</v>
      </c>
      <c r="AB91" s="47">
        <f t="shared" si="53"/>
        <v>2256.0807868695483</v>
      </c>
      <c r="AC91" s="47">
        <f t="shared" si="71"/>
        <v>4458.6818554924394</v>
      </c>
      <c r="AD91" s="47">
        <f t="shared" si="72"/>
        <v>45009.363851307564</v>
      </c>
      <c r="AE91" s="47">
        <f t="shared" si="73"/>
        <v>4.5608447785315462</v>
      </c>
      <c r="AF91" s="49">
        <f t="shared" si="74"/>
        <v>9.013256521026336E-2</v>
      </c>
      <c r="AG91" s="47">
        <f>IF(ISBLANK($D91),"",S91*_xlfn.XLOOKUP(Q91,DATA!$B$24:$B$25,DATA!$C$24:$C$25,"error",0,1)/1000)</f>
        <v>19.702133244104306</v>
      </c>
      <c r="AH91" s="47">
        <f>IF(ISBLANK($D91),"",V91*_xlfn.XLOOKUP(Q91,DATA!$B$24:$B$25,DATA!$C$24:$C$25,"error",0,1)/1000)</f>
        <v>0</v>
      </c>
      <c r="AI91" s="47">
        <f>IF(ISBLANK($D91),"",X91*_xlfn.XLOOKUP(Q91,DATA!$B$24:$B$25,DATA!$C$24:$C$25,"error",0,1)/1000)</f>
        <v>0.47580695786632454</v>
      </c>
      <c r="AJ91" s="47">
        <f>IF(ISBLANK($D91),"",Z91*_xlfn.XLOOKUP(Q91,DATA!$B$24:$B$25,DATA!$C$24:$C$25,"error",0,1)/1000)</f>
        <v>0.40144499574480058</v>
      </c>
      <c r="AK91" s="47">
        <f>IF(ISBLANK($D91),"",AB91*_xlfn.XLOOKUP(Q91,DATA!$B$24:$B$25,DATA!$C$24:$C$25,"error",0,1)/1000)</f>
        <v>0.89855185579440378</v>
      </c>
      <c r="AL91" s="47">
        <f t="shared" si="54"/>
        <v>1.7758038094055291</v>
      </c>
      <c r="AM91" s="47">
        <f t="shared" si="55"/>
        <v>17.926329434698779</v>
      </c>
      <c r="AN91" s="47">
        <f t="shared" si="75"/>
        <v>0.67172737547668415</v>
      </c>
      <c r="AO91" s="47">
        <f t="shared" si="76"/>
        <v>0</v>
      </c>
      <c r="AP91" s="47">
        <f t="shared" si="77"/>
        <v>1.6222231119908437E-2</v>
      </c>
      <c r="AQ91" s="47">
        <f t="shared" si="78"/>
        <v>1.3686923646737464E-2</v>
      </c>
      <c r="AR91" s="47">
        <f t="shared" si="79"/>
        <v>3.0635356707025392E-2</v>
      </c>
      <c r="AS91" s="47">
        <f t="shared" si="80"/>
        <v>6.0544511473671292E-2</v>
      </c>
      <c r="AT91" s="47">
        <f t="shared" si="81"/>
        <v>0.6111828640030128</v>
      </c>
      <c r="AU91" s="47">
        <f t="shared" si="82"/>
        <v>3.6532858440839054E-2</v>
      </c>
      <c r="AV91" s="47">
        <f t="shared" si="83"/>
        <v>0</v>
      </c>
      <c r="AW91" s="47">
        <f t="shared" si="84"/>
        <v>8.8226934725955605E-4</v>
      </c>
      <c r="AX91" s="47">
        <f t="shared" si="85"/>
        <v>7.4438300764800131E-4</v>
      </c>
      <c r="AY91" s="47">
        <f t="shared" si="86"/>
        <v>1.6661478908286888E-3</v>
      </c>
      <c r="AZ91" s="47">
        <f t="shared" si="87"/>
        <v>3.2928002457362463E-3</v>
      </c>
      <c r="BA91" s="47">
        <f t="shared" si="88"/>
        <v>3.3240058195102805E-2</v>
      </c>
      <c r="BB91" s="23">
        <f>IF(V91&gt;0,J91*DATA!$C$4,0)</f>
        <v>0</v>
      </c>
      <c r="BC91" s="23">
        <f>IF(X91&gt;0,N91*_xlfn.XLOOKUP(Elektrenai!O91,DATA!$B$5:$B$6,DATA!$C$5:$C$6,"error",0,1),0)</f>
        <v>20774</v>
      </c>
      <c r="BD91" s="23">
        <f>IF(Z91&gt;0,(L91-M91)*DATA!$C$7,"0,00 ")</f>
        <v>1784.9999999999986</v>
      </c>
      <c r="BE91" s="23">
        <f>IF(G91="basement",D91*DATA!$C$8,IF(G91="ground",0,"error"))</f>
        <v>9776</v>
      </c>
      <c r="BF91" s="23">
        <f t="shared" si="89"/>
        <v>32335</v>
      </c>
      <c r="BG91" s="23">
        <v>0.25</v>
      </c>
      <c r="BH91" s="23">
        <v>1.2763336155800169</v>
      </c>
      <c r="BI91" s="23">
        <f t="shared" si="90"/>
        <v>0.85</v>
      </c>
      <c r="BJ91" s="23">
        <v>0.21</v>
      </c>
      <c r="BK91" s="23">
        <f t="shared" si="91"/>
        <v>0.25</v>
      </c>
      <c r="BL91" s="23">
        <f t="shared" si="92"/>
        <v>0.10900763358778627</v>
      </c>
      <c r="BM91" s="5">
        <v>1.1000000000000001</v>
      </c>
      <c r="BN91" s="5">
        <f t="shared" si="93"/>
        <v>0.40124223602484466</v>
      </c>
      <c r="BO91" s="50"/>
      <c r="BP91" s="48">
        <f t="shared" si="56"/>
        <v>4277</v>
      </c>
      <c r="BQ91" s="51">
        <f t="shared" si="57"/>
        <v>5</v>
      </c>
      <c r="BR91" s="47">
        <f t="shared" si="94"/>
        <v>1368.64</v>
      </c>
      <c r="BS91" s="46">
        <f t="shared" si="58"/>
        <v>17.5</v>
      </c>
      <c r="BT91" s="46">
        <f t="shared" si="95"/>
        <v>3421.6000000000004</v>
      </c>
      <c r="BU91" s="46">
        <f t="shared" si="59"/>
        <v>42.926107000000002</v>
      </c>
      <c r="BV91" s="46">
        <f t="shared" si="60"/>
        <v>42.926107000000002</v>
      </c>
      <c r="BW91" s="46">
        <f t="shared" si="61"/>
        <v>41.889440557251916</v>
      </c>
      <c r="BX91" s="46">
        <f t="shared" si="62"/>
        <v>42.051456999999999</v>
      </c>
      <c r="BY91" s="46">
        <f t="shared" si="63"/>
        <v>40.968383304347839</v>
      </c>
      <c r="BZ91" s="46">
        <f t="shared" si="96"/>
        <v>49468.045706800003</v>
      </c>
      <c r="CA91" s="46">
        <f t="shared" si="96"/>
        <v>49468.045706800003</v>
      </c>
      <c r="CB91" s="46">
        <f t="shared" si="96"/>
        <v>48273.391298177114</v>
      </c>
      <c r="CC91" s="46">
        <f t="shared" si="96"/>
        <v>48460.099046800002</v>
      </c>
      <c r="CD91" s="46">
        <f t="shared" si="96"/>
        <v>47211.964919930455</v>
      </c>
    </row>
    <row r="92" spans="1:82" s="52" customFormat="1" ht="15" customHeight="1" x14ac:dyDescent="0.35">
      <c r="A92" s="39">
        <v>89</v>
      </c>
      <c r="B92" s="40" t="s">
        <v>82</v>
      </c>
      <c r="C92" s="40" t="s">
        <v>179</v>
      </c>
      <c r="D92" s="41">
        <v>365.8</v>
      </c>
      <c r="E92" s="41">
        <f t="shared" si="64"/>
        <v>2633.76</v>
      </c>
      <c r="F92" s="41">
        <v>81.599999999999994</v>
      </c>
      <c r="G92" s="42" t="s">
        <v>84</v>
      </c>
      <c r="H92" s="43">
        <v>9</v>
      </c>
      <c r="I92" s="44">
        <v>29.2</v>
      </c>
      <c r="J92" s="41">
        <f t="shared" si="65"/>
        <v>2001.4199999999998</v>
      </c>
      <c r="K92" s="42" t="s">
        <v>91</v>
      </c>
      <c r="L92" s="44">
        <v>381.3</v>
      </c>
      <c r="M92" s="44">
        <v>285.89999999999998</v>
      </c>
      <c r="N92" s="41">
        <v>365.8</v>
      </c>
      <c r="O92" s="45" t="s">
        <v>95</v>
      </c>
      <c r="P92" s="45" t="s">
        <v>91</v>
      </c>
      <c r="Q92" s="45" t="s">
        <v>87</v>
      </c>
      <c r="R92" s="45" t="s">
        <v>88</v>
      </c>
      <c r="S92" s="46">
        <f t="shared" si="66"/>
        <v>277989.75198932004</v>
      </c>
      <c r="T92" s="46">
        <f t="shared" si="49"/>
        <v>105.54862705383938</v>
      </c>
      <c r="U92" s="47">
        <f t="shared" si="67"/>
        <v>155575.4622165348</v>
      </c>
      <c r="V92" s="47">
        <f t="shared" si="50"/>
        <v>122414.28977278524</v>
      </c>
      <c r="W92" s="47">
        <f t="shared" si="68"/>
        <v>240394.4156967662</v>
      </c>
      <c r="X92" s="47">
        <f t="shared" si="51"/>
        <v>37595.336292553839</v>
      </c>
      <c r="Y92" s="48">
        <f t="shared" si="69"/>
        <v>269909.23842932004</v>
      </c>
      <c r="Z92" s="47">
        <f t="shared" si="52"/>
        <v>8080.5135599999921</v>
      </c>
      <c r="AA92" s="48">
        <f t="shared" si="70"/>
        <v>274613.01568884176</v>
      </c>
      <c r="AB92" s="47">
        <f t="shared" si="53"/>
        <v>3376.7363004782819</v>
      </c>
      <c r="AC92" s="47">
        <f t="shared" si="71"/>
        <v>171466.87592581735</v>
      </c>
      <c r="AD92" s="47">
        <f t="shared" si="72"/>
        <v>106522.87606350268</v>
      </c>
      <c r="AE92" s="47">
        <f t="shared" si="73"/>
        <v>65.103455108216892</v>
      </c>
      <c r="AF92" s="49">
        <f t="shared" si="74"/>
        <v>0.61681006115795545</v>
      </c>
      <c r="AG92" s="47">
        <f>IF(ISBLANK($D92),"",S92*_xlfn.XLOOKUP(Q92,DATA!$B$24:$B$25,DATA!$C$24:$C$25,"error",0,1)/1000)</f>
        <v>110.71775842230639</v>
      </c>
      <c r="AH92" s="47">
        <f>IF(ISBLANK($D92),"",V92*_xlfn.XLOOKUP(Q92,DATA!$B$24:$B$25,DATA!$C$24:$C$25,"error",0,1)/1000)</f>
        <v>48.755163330704903</v>
      </c>
      <c r="AI92" s="47">
        <f>IF(ISBLANK($D92),"",X92*_xlfn.XLOOKUP(Q92,DATA!$B$24:$B$25,DATA!$C$24:$C$25,"error",0,1)/1000)</f>
        <v>14.973470538598344</v>
      </c>
      <c r="AJ92" s="47">
        <f>IF(ISBLANK($D92),"",Z92*_xlfn.XLOOKUP(Q92,DATA!$B$24:$B$25,DATA!$C$24:$C$25,"error",0,1)/1000)</f>
        <v>3.2183069406767975</v>
      </c>
      <c r="AK92" s="47">
        <f>IF(ISBLANK($D92),"",AB92*_xlfn.XLOOKUP(Q92,DATA!$B$24:$B$25,DATA!$C$24:$C$25,"error",0,1)/1000)</f>
        <v>1.3448865337544904</v>
      </c>
      <c r="AL92" s="47">
        <f t="shared" si="54"/>
        <v>68.291827343734539</v>
      </c>
      <c r="AM92" s="47">
        <f t="shared" si="55"/>
        <v>42.42593107857185</v>
      </c>
      <c r="AN92" s="47">
        <f t="shared" si="75"/>
        <v>3.774827241407102</v>
      </c>
      <c r="AO92" s="47">
        <f t="shared" si="76"/>
        <v>1.662265578011543</v>
      </c>
      <c r="AP92" s="47">
        <f t="shared" si="77"/>
        <v>0.5105076664568754</v>
      </c>
      <c r="AQ92" s="47">
        <f t="shared" si="78"/>
        <v>0.10972542150409671</v>
      </c>
      <c r="AR92" s="47">
        <f t="shared" si="79"/>
        <v>4.585275566051572E-2</v>
      </c>
      <c r="AS92" s="47">
        <f t="shared" si="80"/>
        <v>2.3283514216330308</v>
      </c>
      <c r="AT92" s="47">
        <f t="shared" si="81"/>
        <v>1.4464758197740712</v>
      </c>
      <c r="AU92" s="47">
        <f t="shared" si="82"/>
        <v>0.2052994031262842</v>
      </c>
      <c r="AV92" s="47">
        <f t="shared" si="83"/>
        <v>9.040470177277013E-2</v>
      </c>
      <c r="AW92" s="47">
        <f t="shared" si="84"/>
        <v>2.7764692928283773E-2</v>
      </c>
      <c r="AX92" s="47">
        <f t="shared" si="85"/>
        <v>5.9675746999679966E-3</v>
      </c>
      <c r="AY92" s="47">
        <f t="shared" si="86"/>
        <v>2.4937679969932194E-3</v>
      </c>
      <c r="AZ92" s="47">
        <f t="shared" si="87"/>
        <v>0.12663073739801509</v>
      </c>
      <c r="BA92" s="47">
        <f t="shared" si="88"/>
        <v>7.866866572826911E-2</v>
      </c>
      <c r="BB92" s="23">
        <f>IF(V92&gt;0,J92*DATA!$C$4,0)</f>
        <v>130092.29999999999</v>
      </c>
      <c r="BC92" s="23">
        <f>IF(X92&gt;0,N92*_xlfn.XLOOKUP(Elektrenai!O92,DATA!$B$5:$B$6,DATA!$C$5:$C$6,"error",0,1),0)</f>
        <v>31093</v>
      </c>
      <c r="BD92" s="23">
        <f>IF(Z92&gt;0,(L92-M92)*DATA!$C$7,"0,00 ")</f>
        <v>14310.000000000005</v>
      </c>
      <c r="BE92" s="23">
        <f>IF(G92="basement",D92*DATA!$C$8,IF(G92="ground",0,"error"))</f>
        <v>14632</v>
      </c>
      <c r="BF92" s="23">
        <f t="shared" si="89"/>
        <v>190127.3</v>
      </c>
      <c r="BG92" s="23">
        <v>1.48</v>
      </c>
      <c r="BH92" s="23">
        <v>1.5378442171518492</v>
      </c>
      <c r="BI92" s="23">
        <f t="shared" si="90"/>
        <v>0.85</v>
      </c>
      <c r="BJ92" s="23">
        <v>2.33</v>
      </c>
      <c r="BK92" s="23">
        <f t="shared" si="91"/>
        <v>0.21630769230769231</v>
      </c>
      <c r="BL92" s="23">
        <f t="shared" si="92"/>
        <v>0.20657105606258153</v>
      </c>
      <c r="BM92" s="5">
        <v>1.1000000000000001</v>
      </c>
      <c r="BN92" s="5">
        <f t="shared" si="93"/>
        <v>0.40124223602484466</v>
      </c>
      <c r="BO92" s="50"/>
      <c r="BP92" s="48">
        <f t="shared" si="56"/>
        <v>10681.36</v>
      </c>
      <c r="BQ92" s="51">
        <f t="shared" si="57"/>
        <v>9</v>
      </c>
      <c r="BR92" s="47">
        <f t="shared" si="94"/>
        <v>3418.0352000000003</v>
      </c>
      <c r="BS92" s="46">
        <f t="shared" si="58"/>
        <v>29.2</v>
      </c>
      <c r="BT92" s="46">
        <f t="shared" si="95"/>
        <v>8545.0880000000016</v>
      </c>
      <c r="BU92" s="46">
        <f t="shared" si="59"/>
        <v>241.22678930000001</v>
      </c>
      <c r="BV92" s="46">
        <f t="shared" si="60"/>
        <v>135.0012688446154</v>
      </c>
      <c r="BW92" s="46">
        <f t="shared" si="61"/>
        <v>208.60327637692311</v>
      </c>
      <c r="BX92" s="46">
        <f t="shared" si="62"/>
        <v>234.21488930000001</v>
      </c>
      <c r="BY92" s="46">
        <f t="shared" si="63"/>
        <v>238.29661201739131</v>
      </c>
      <c r="BZ92" s="46">
        <f t="shared" si="96"/>
        <v>277989.75198932004</v>
      </c>
      <c r="CA92" s="46">
        <f t="shared" si="96"/>
        <v>155575.4622165348</v>
      </c>
      <c r="CB92" s="46">
        <f t="shared" si="96"/>
        <v>240394.4156967662</v>
      </c>
      <c r="CC92" s="46">
        <f t="shared" si="96"/>
        <v>269909.23842932004</v>
      </c>
      <c r="CD92" s="46">
        <f t="shared" si="96"/>
        <v>274613.01568884176</v>
      </c>
    </row>
    <row r="93" spans="1:82" s="52" customFormat="1" ht="15" customHeight="1" x14ac:dyDescent="0.35">
      <c r="A93" s="39">
        <v>90</v>
      </c>
      <c r="B93" s="40" t="s">
        <v>82</v>
      </c>
      <c r="C93" s="40" t="s">
        <v>180</v>
      </c>
      <c r="D93" s="41">
        <v>678.1</v>
      </c>
      <c r="E93" s="41">
        <f t="shared" si="64"/>
        <v>4882.32</v>
      </c>
      <c r="F93" s="41">
        <v>128</v>
      </c>
      <c r="G93" s="42" t="s">
        <v>84</v>
      </c>
      <c r="H93" s="43">
        <v>9</v>
      </c>
      <c r="I93" s="44">
        <v>29.2</v>
      </c>
      <c r="J93" s="41">
        <f t="shared" si="65"/>
        <v>3064.8999999999996</v>
      </c>
      <c r="K93" s="42" t="s">
        <v>91</v>
      </c>
      <c r="L93" s="44">
        <v>672.7</v>
      </c>
      <c r="M93" s="44">
        <v>437.3</v>
      </c>
      <c r="N93" s="41">
        <v>678.1</v>
      </c>
      <c r="O93" s="45" t="s">
        <v>95</v>
      </c>
      <c r="P93" s="45" t="s">
        <v>91</v>
      </c>
      <c r="Q93" s="45" t="s">
        <v>87</v>
      </c>
      <c r="R93" s="45" t="s">
        <v>88</v>
      </c>
      <c r="S93" s="46">
        <f t="shared" si="66"/>
        <v>472245.03539738007</v>
      </c>
      <c r="T93" s="46">
        <f t="shared" si="49"/>
        <v>96.72553937418688</v>
      </c>
      <c r="U93" s="47">
        <f t="shared" si="67"/>
        <v>284784.35411878314</v>
      </c>
      <c r="V93" s="47">
        <f t="shared" si="50"/>
        <v>187460.68127859692</v>
      </c>
      <c r="W93" s="47">
        <f t="shared" si="68"/>
        <v>402552.86060246272</v>
      </c>
      <c r="X93" s="47">
        <f t="shared" si="51"/>
        <v>69692.174794917344</v>
      </c>
      <c r="Y93" s="48">
        <f t="shared" si="69"/>
        <v>452306.32583738008</v>
      </c>
      <c r="Z93" s="47">
        <f t="shared" si="52"/>
        <v>19938.709559999988</v>
      </c>
      <c r="AA93" s="48">
        <f t="shared" si="70"/>
        <v>465985.42663479317</v>
      </c>
      <c r="AB93" s="47">
        <f t="shared" si="53"/>
        <v>6259.6087625868968</v>
      </c>
      <c r="AC93" s="47">
        <f t="shared" si="71"/>
        <v>283351.17439610115</v>
      </c>
      <c r="AD93" s="47">
        <f t="shared" si="72"/>
        <v>188893.86100127891</v>
      </c>
      <c r="AE93" s="47">
        <f t="shared" si="73"/>
        <v>58.036174277003795</v>
      </c>
      <c r="AF93" s="49">
        <f t="shared" si="74"/>
        <v>0.60000879449726696</v>
      </c>
      <c r="AG93" s="47">
        <f>IF(ISBLANK($D93),"",S93*_xlfn.XLOOKUP(Q93,DATA!$B$24:$B$25,DATA!$C$24:$C$25,"error",0,1)/1000)</f>
        <v>188.08575269806855</v>
      </c>
      <c r="AH93" s="47">
        <f>IF(ISBLANK($D93),"",V93*_xlfn.XLOOKUP(Q93,DATA!$B$24:$B$25,DATA!$C$24:$C$25,"error",0,1)/1000)</f>
        <v>74.661840139639594</v>
      </c>
      <c r="AI93" s="47">
        <f>IF(ISBLANK($D93),"",X93*_xlfn.XLOOKUP(Q93,DATA!$B$24:$B$25,DATA!$C$24:$C$25,"error",0,1)/1000)</f>
        <v>27.75699937731968</v>
      </c>
      <c r="AJ93" s="47">
        <f>IF(ISBLANK($D93),"",Z93*_xlfn.XLOOKUP(Q93,DATA!$B$24:$B$25,DATA!$C$24:$C$25,"error",0,1)/1000)</f>
        <v>7.9411892435567957</v>
      </c>
      <c r="AK93" s="47">
        <f>IF(ISBLANK($D93),"",AB93*_xlfn.XLOOKUP(Q93,DATA!$B$24:$B$25,DATA!$C$24:$C$25,"error",0,1)/1000)</f>
        <v>2.4930769779631095</v>
      </c>
      <c r="AL93" s="47">
        <f t="shared" si="54"/>
        <v>112.85310573847919</v>
      </c>
      <c r="AM93" s="47">
        <f t="shared" si="55"/>
        <v>75.23264695958936</v>
      </c>
      <c r="AN93" s="47">
        <f t="shared" si="75"/>
        <v>6.4126228088644721</v>
      </c>
      <c r="AO93" s="47">
        <f t="shared" si="76"/>
        <v>2.5455315576178799</v>
      </c>
      <c r="AP93" s="47">
        <f t="shared" si="77"/>
        <v>0.94635114440789314</v>
      </c>
      <c r="AQ93" s="47">
        <f t="shared" si="78"/>
        <v>0.27074805264218421</v>
      </c>
      <c r="AR93" s="47">
        <f t="shared" si="79"/>
        <v>8.4999326444492124E-2</v>
      </c>
      <c r="AS93" s="47">
        <f t="shared" si="80"/>
        <v>3.8476300811124498</v>
      </c>
      <c r="AT93" s="47">
        <f t="shared" si="81"/>
        <v>2.5649927277520224</v>
      </c>
      <c r="AU93" s="47">
        <f t="shared" si="82"/>
        <v>0.34875970499861386</v>
      </c>
      <c r="AV93" s="47">
        <f t="shared" si="83"/>
        <v>0.13844239113397644</v>
      </c>
      <c r="AW93" s="47">
        <f t="shared" si="84"/>
        <v>5.1468666688543552E-2</v>
      </c>
      <c r="AX93" s="47">
        <f t="shared" si="85"/>
        <v>1.4725021848767998E-2</v>
      </c>
      <c r="AY93" s="47">
        <f t="shared" si="86"/>
        <v>4.6228104941527471E-3</v>
      </c>
      <c r="AZ93" s="47">
        <f t="shared" si="87"/>
        <v>0.20925889016544072</v>
      </c>
      <c r="BA93" s="47">
        <f t="shared" si="88"/>
        <v>0.13950081483317314</v>
      </c>
      <c r="BB93" s="23">
        <f>IF(V93&gt;0,J93*DATA!$C$4,0)</f>
        <v>199218.49999999997</v>
      </c>
      <c r="BC93" s="23">
        <f>IF(X93&gt;0,N93*_xlfn.XLOOKUP(Elektrenai!O93,DATA!$B$5:$B$6,DATA!$C$5:$C$6,"error",0,1),0)</f>
        <v>57638.5</v>
      </c>
      <c r="BD93" s="23">
        <f>IF(Z93&gt;0,(L93-M93)*DATA!$C$7,"0,00 ")</f>
        <v>35310.000000000007</v>
      </c>
      <c r="BE93" s="23">
        <f>IF(G93="basement",D93*DATA!$C$8,IF(G93="ground",0,"error"))</f>
        <v>27124</v>
      </c>
      <c r="BF93" s="23">
        <f t="shared" si="89"/>
        <v>319291</v>
      </c>
      <c r="BG93" s="23">
        <v>1.48</v>
      </c>
      <c r="BH93" s="23">
        <v>1.7123829344432882</v>
      </c>
      <c r="BI93" s="23">
        <f t="shared" si="90"/>
        <v>0.85</v>
      </c>
      <c r="BJ93" s="23">
        <v>2.33</v>
      </c>
      <c r="BK93" s="23">
        <f t="shared" si="91"/>
        <v>0.21630769230769231</v>
      </c>
      <c r="BL93" s="23">
        <f t="shared" si="92"/>
        <v>0.20657105606258153</v>
      </c>
      <c r="BM93" s="5">
        <v>1.1000000000000001</v>
      </c>
      <c r="BN93" s="5">
        <f t="shared" si="93"/>
        <v>0.40124223602484466</v>
      </c>
      <c r="BO93" s="50"/>
      <c r="BP93" s="48">
        <f t="shared" si="56"/>
        <v>19800.52</v>
      </c>
      <c r="BQ93" s="51">
        <f t="shared" si="57"/>
        <v>9</v>
      </c>
      <c r="BR93" s="47">
        <f t="shared" si="94"/>
        <v>6336.1664000000001</v>
      </c>
      <c r="BS93" s="46">
        <f t="shared" si="58"/>
        <v>29.2</v>
      </c>
      <c r="BT93" s="46">
        <f t="shared" si="95"/>
        <v>15840.416000000001</v>
      </c>
      <c r="BU93" s="46">
        <f t="shared" si="59"/>
        <v>409.79263745000003</v>
      </c>
      <c r="BV93" s="46">
        <f t="shared" si="60"/>
        <v>247.12283418846155</v>
      </c>
      <c r="BW93" s="46">
        <f t="shared" si="61"/>
        <v>349.31695644087358</v>
      </c>
      <c r="BX93" s="46">
        <f t="shared" si="62"/>
        <v>392.49073745000004</v>
      </c>
      <c r="BY93" s="46">
        <f t="shared" si="63"/>
        <v>404.36083533043484</v>
      </c>
      <c r="BZ93" s="46">
        <f t="shared" si="96"/>
        <v>472245.03539738007</v>
      </c>
      <c r="CA93" s="46">
        <f t="shared" si="96"/>
        <v>284784.35411878314</v>
      </c>
      <c r="CB93" s="46">
        <f t="shared" si="96"/>
        <v>402552.86060246272</v>
      </c>
      <c r="CC93" s="46">
        <f t="shared" si="96"/>
        <v>452306.32583738008</v>
      </c>
      <c r="CD93" s="46">
        <f t="shared" si="96"/>
        <v>465985.42663479317</v>
      </c>
    </row>
    <row r="94" spans="1:82" s="52" customFormat="1" ht="15" customHeight="1" x14ac:dyDescent="0.35">
      <c r="A94" s="39">
        <v>91</v>
      </c>
      <c r="B94" s="40" t="s">
        <v>82</v>
      </c>
      <c r="C94" s="40" t="s">
        <v>181</v>
      </c>
      <c r="D94" s="41">
        <v>544.5</v>
      </c>
      <c r="E94" s="41">
        <f t="shared" si="64"/>
        <v>5662.8</v>
      </c>
      <c r="F94" s="41">
        <v>98.8</v>
      </c>
      <c r="G94" s="42" t="s">
        <v>84</v>
      </c>
      <c r="H94" s="43">
        <v>13</v>
      </c>
      <c r="I94" s="44">
        <v>41.5</v>
      </c>
      <c r="J94" s="41">
        <f t="shared" si="65"/>
        <v>3362.1</v>
      </c>
      <c r="K94" s="42" t="s">
        <v>91</v>
      </c>
      <c r="L94" s="44">
        <v>738.1</v>
      </c>
      <c r="M94" s="44">
        <v>405.9</v>
      </c>
      <c r="N94" s="41">
        <v>544.5</v>
      </c>
      <c r="O94" s="45" t="s">
        <v>95</v>
      </c>
      <c r="P94" s="45" t="s">
        <v>91</v>
      </c>
      <c r="Q94" s="45" t="s">
        <v>87</v>
      </c>
      <c r="R94" s="45" t="s">
        <v>88</v>
      </c>
      <c r="S94" s="46">
        <f t="shared" si="66"/>
        <v>503151.41786490008</v>
      </c>
      <c r="T94" s="46">
        <f t="shared" si="49"/>
        <v>88.852055143197717</v>
      </c>
      <c r="U94" s="47">
        <f t="shared" si="67"/>
        <v>297512.87940466614</v>
      </c>
      <c r="V94" s="47">
        <f t="shared" si="50"/>
        <v>205638.53846023395</v>
      </c>
      <c r="W94" s="47">
        <f t="shared" si="68"/>
        <v>447190.07119651418</v>
      </c>
      <c r="X94" s="47">
        <f t="shared" si="51"/>
        <v>55961.346668385901</v>
      </c>
      <c r="Y94" s="48">
        <f t="shared" si="69"/>
        <v>475013.6127849</v>
      </c>
      <c r="Z94" s="47">
        <f t="shared" si="52"/>
        <v>28137.805080000078</v>
      </c>
      <c r="AA94" s="48">
        <f t="shared" si="70"/>
        <v>498125.08403326961</v>
      </c>
      <c r="AB94" s="47">
        <f t="shared" si="53"/>
        <v>5026.3338316304726</v>
      </c>
      <c r="AC94" s="47">
        <f t="shared" si="71"/>
        <v>294764.0240402504</v>
      </c>
      <c r="AD94" s="47">
        <f t="shared" si="72"/>
        <v>208387.39382464968</v>
      </c>
      <c r="AE94" s="47">
        <f t="shared" si="73"/>
        <v>52.052699025261425</v>
      </c>
      <c r="AF94" s="49">
        <f t="shared" si="74"/>
        <v>0.58583562238792442</v>
      </c>
      <c r="AG94" s="47">
        <f>IF(ISBLANK($D94),"",S94*_xlfn.XLOOKUP(Q94,DATA!$B$24:$B$25,DATA!$C$24:$C$25,"error",0,1)/1000)</f>
        <v>200.39514670723244</v>
      </c>
      <c r="AH94" s="47">
        <f>IF(ISBLANK($D94),"",V94*_xlfn.XLOOKUP(Q94,DATA!$B$24:$B$25,DATA!$C$24:$C$25,"error",0,1)/1000)</f>
        <v>81.901717097941969</v>
      </c>
      <c r="AI94" s="47">
        <f>IF(ISBLANK($D94),"",X94*_xlfn.XLOOKUP(Q94,DATA!$B$24:$B$25,DATA!$C$24:$C$25,"error",0,1)/1000)</f>
        <v>22.28828515108474</v>
      </c>
      <c r="AJ94" s="47">
        <f>IF(ISBLANK($D94),"",Z94*_xlfn.XLOOKUP(Q94,DATA!$B$24:$B$25,DATA!$C$24:$C$25,"error",0,1)/1000)</f>
        <v>11.206725007262431</v>
      </c>
      <c r="AK94" s="47">
        <f>IF(ISBLANK($D94),"",AB94*_xlfn.XLOOKUP(Q94,DATA!$B$24:$B$25,DATA!$C$24:$C$25,"error",0,1)/1000)</f>
        <v>2.0018882384617847</v>
      </c>
      <c r="AL94" s="47">
        <f t="shared" si="54"/>
        <v>117.39861549475093</v>
      </c>
      <c r="AM94" s="47">
        <f t="shared" si="55"/>
        <v>82.996531212481514</v>
      </c>
      <c r="AN94" s="47">
        <f t="shared" si="75"/>
        <v>6.8323010654795704</v>
      </c>
      <c r="AO94" s="47">
        <f t="shared" si="76"/>
        <v>2.7923689679490615</v>
      </c>
      <c r="AP94" s="47">
        <f t="shared" si="77"/>
        <v>0.75990001198952606</v>
      </c>
      <c r="AQ94" s="47">
        <f t="shared" si="78"/>
        <v>0.38208370045766321</v>
      </c>
      <c r="AR94" s="47">
        <f t="shared" si="79"/>
        <v>6.8252666640652937E-2</v>
      </c>
      <c r="AS94" s="47">
        <f t="shared" si="80"/>
        <v>4.0026053470369041</v>
      </c>
      <c r="AT94" s="47">
        <f t="shared" si="81"/>
        <v>2.8296957184426663</v>
      </c>
      <c r="AU94" s="47">
        <f t="shared" si="82"/>
        <v>0.37158450997062692</v>
      </c>
      <c r="AV94" s="47">
        <f t="shared" si="83"/>
        <v>0.15186699834628939</v>
      </c>
      <c r="AW94" s="47">
        <f t="shared" si="84"/>
        <v>4.1328253962412555E-2</v>
      </c>
      <c r="AX94" s="47">
        <f t="shared" si="85"/>
        <v>2.0780171020224066E-2</v>
      </c>
      <c r="AY94" s="47">
        <f t="shared" si="86"/>
        <v>3.7120193394281288E-3</v>
      </c>
      <c r="AZ94" s="47">
        <f t="shared" si="87"/>
        <v>0.21768744266835416</v>
      </c>
      <c r="BA94" s="47">
        <f t="shared" si="88"/>
        <v>0.15389706730227276</v>
      </c>
      <c r="BB94" s="23">
        <f>IF(V94&gt;0,J94*DATA!$C$4,0)</f>
        <v>218536.5</v>
      </c>
      <c r="BC94" s="23">
        <f>IF(X94&gt;0,N94*_xlfn.XLOOKUP(Elektrenai!O94,DATA!$B$5:$B$6,DATA!$C$5:$C$6,"error",0,1),0)</f>
        <v>46282.5</v>
      </c>
      <c r="BD94" s="23">
        <f>IF(Z94&gt;0,(L94-M94)*DATA!$C$7,"0,00 ")</f>
        <v>49830.000000000007</v>
      </c>
      <c r="BE94" s="23">
        <f>IF(G94="basement",D94*DATA!$C$8,IF(G94="ground",0,"error"))</f>
        <v>21780</v>
      </c>
      <c r="BF94" s="23">
        <f t="shared" si="89"/>
        <v>336429</v>
      </c>
      <c r="BG94" s="23">
        <v>1.48</v>
      </c>
      <c r="BH94" s="23">
        <v>1.887630402384501</v>
      </c>
      <c r="BI94" s="23">
        <f t="shared" si="90"/>
        <v>0.85</v>
      </c>
      <c r="BJ94" s="23">
        <v>2.33</v>
      </c>
      <c r="BK94" s="23">
        <f t="shared" si="91"/>
        <v>0.21630769230769231</v>
      </c>
      <c r="BL94" s="23">
        <f t="shared" si="92"/>
        <v>0.20657105606258153</v>
      </c>
      <c r="BM94" s="5">
        <v>1.1000000000000001</v>
      </c>
      <c r="BN94" s="5">
        <f t="shared" si="93"/>
        <v>0.40124223602484466</v>
      </c>
      <c r="BO94" s="50"/>
      <c r="BP94" s="48">
        <f t="shared" si="56"/>
        <v>22596.75</v>
      </c>
      <c r="BQ94" s="51">
        <f t="shared" si="57"/>
        <v>13</v>
      </c>
      <c r="BR94" s="47">
        <f t="shared" si="94"/>
        <v>7230.96</v>
      </c>
      <c r="BS94" s="46">
        <f t="shared" si="58"/>
        <v>41.5</v>
      </c>
      <c r="BT94" s="46">
        <f t="shared" si="95"/>
        <v>18077.400000000001</v>
      </c>
      <c r="BU94" s="46">
        <f t="shared" si="59"/>
        <v>436.61178225000003</v>
      </c>
      <c r="BV94" s="46">
        <f t="shared" si="60"/>
        <v>258.16806612692307</v>
      </c>
      <c r="BW94" s="46">
        <f t="shared" si="61"/>
        <v>388.05108573109521</v>
      </c>
      <c r="BX94" s="46">
        <f t="shared" si="62"/>
        <v>412.19508224999998</v>
      </c>
      <c r="BY94" s="46">
        <f t="shared" si="63"/>
        <v>432.2501596956522</v>
      </c>
      <c r="BZ94" s="46">
        <f t="shared" si="96"/>
        <v>503151.41786490008</v>
      </c>
      <c r="CA94" s="46">
        <f t="shared" si="96"/>
        <v>297512.87940466614</v>
      </c>
      <c r="CB94" s="46">
        <f t="shared" si="96"/>
        <v>447190.07119651418</v>
      </c>
      <c r="CC94" s="46">
        <f t="shared" si="96"/>
        <v>475013.6127849</v>
      </c>
      <c r="CD94" s="46">
        <f t="shared" si="96"/>
        <v>498125.08403326961</v>
      </c>
    </row>
    <row r="95" spans="1:82" s="52" customFormat="1" ht="15" customHeight="1" x14ac:dyDescent="0.35">
      <c r="A95" s="39">
        <v>92</v>
      </c>
      <c r="B95" s="40" t="s">
        <v>82</v>
      </c>
      <c r="C95" s="40" t="s">
        <v>182</v>
      </c>
      <c r="D95" s="41">
        <v>343.9</v>
      </c>
      <c r="E95" s="41">
        <f t="shared" si="64"/>
        <v>1375.6</v>
      </c>
      <c r="F95" s="41">
        <v>81.599999999999994</v>
      </c>
      <c r="G95" s="42" t="s">
        <v>84</v>
      </c>
      <c r="H95" s="43">
        <v>5</v>
      </c>
      <c r="I95" s="44">
        <v>17.5</v>
      </c>
      <c r="J95" s="41">
        <f t="shared" si="65"/>
        <v>1199.5</v>
      </c>
      <c r="K95" s="42" t="s">
        <v>91</v>
      </c>
      <c r="L95" s="44">
        <v>228.5</v>
      </c>
      <c r="M95" s="44">
        <v>205.7</v>
      </c>
      <c r="N95" s="41">
        <v>343.9</v>
      </c>
      <c r="O95" s="45" t="s">
        <v>95</v>
      </c>
      <c r="P95" s="45" t="s">
        <v>91</v>
      </c>
      <c r="Q95" s="45" t="s">
        <v>87</v>
      </c>
      <c r="R95" s="45" t="s">
        <v>88</v>
      </c>
      <c r="S95" s="46">
        <f t="shared" si="66"/>
        <v>177829.34096270002</v>
      </c>
      <c r="T95" s="46">
        <f t="shared" si="49"/>
        <v>129.27401930990115</v>
      </c>
      <c r="U95" s="47">
        <f t="shared" si="67"/>
        <v>104463.46044663848</v>
      </c>
      <c r="V95" s="47">
        <f t="shared" si="50"/>
        <v>73365.880516061545</v>
      </c>
      <c r="W95" s="47">
        <f t="shared" si="68"/>
        <v>142484.79161603714</v>
      </c>
      <c r="X95" s="47">
        <f t="shared" si="51"/>
        <v>35344.549346662883</v>
      </c>
      <c r="Y95" s="48">
        <f t="shared" si="69"/>
        <v>175898.14904269998</v>
      </c>
      <c r="Z95" s="47">
        <f t="shared" si="52"/>
        <v>1931.1919200000411</v>
      </c>
      <c r="AA95" s="48">
        <f t="shared" si="70"/>
        <v>174654.76574746089</v>
      </c>
      <c r="AB95" s="47">
        <f t="shared" si="53"/>
        <v>3174.575215239136</v>
      </c>
      <c r="AC95" s="47">
        <f t="shared" si="71"/>
        <v>113816.19699796361</v>
      </c>
      <c r="AD95" s="47">
        <f t="shared" si="72"/>
        <v>64013.143964736417</v>
      </c>
      <c r="AE95" s="47">
        <f t="shared" si="73"/>
        <v>82.739311571651356</v>
      </c>
      <c r="AF95" s="49">
        <f t="shared" si="74"/>
        <v>0.64003047180969275</v>
      </c>
      <c r="AG95" s="47">
        <f>IF(ISBLANK($D95),"",S95*_xlfn.XLOOKUP(Q95,DATA!$B$24:$B$25,DATA!$C$24:$C$25,"error",0,1)/1000)</f>
        <v>70.825869918624178</v>
      </c>
      <c r="AH95" s="47">
        <f>IF(ISBLANK($D95),"",V95*_xlfn.XLOOKUP(Q95,DATA!$B$24:$B$25,DATA!$C$24:$C$25,"error",0,1)/1000)</f>
        <v>29.220162891936994</v>
      </c>
      <c r="AI95" s="47">
        <f>IF(ISBLANK($D95),"",X95*_xlfn.XLOOKUP(Q95,DATA!$B$24:$B$25,DATA!$C$24:$C$25,"error",0,1)/1000)</f>
        <v>14.077027113788894</v>
      </c>
      <c r="AJ95" s="47">
        <f>IF(ISBLANK($D95),"",Z95*_xlfn.XLOOKUP(Q95,DATA!$B$24:$B$25,DATA!$C$24:$C$25,"error",0,1)/1000)</f>
        <v>0.76915511789761637</v>
      </c>
      <c r="AK95" s="47">
        <f>IF(ISBLANK($D95),"",AB95*_xlfn.XLOOKUP(Q95,DATA!$B$24:$B$25,DATA!$C$24:$C$25,"error",0,1)/1000)</f>
        <v>1.2643698167254431</v>
      </c>
      <c r="AL95" s="47">
        <f t="shared" si="54"/>
        <v>45.330714940348948</v>
      </c>
      <c r="AM95" s="47">
        <f t="shared" si="55"/>
        <v>25.495154978275231</v>
      </c>
      <c r="AN95" s="47">
        <f t="shared" si="75"/>
        <v>2.4147474350538696</v>
      </c>
      <c r="AO95" s="47">
        <f t="shared" si="76"/>
        <v>0.9962364525311258</v>
      </c>
      <c r="AP95" s="47">
        <f t="shared" si="77"/>
        <v>0.47994419490027251</v>
      </c>
      <c r="AQ95" s="47">
        <f t="shared" si="78"/>
        <v>2.6223685642489107E-2</v>
      </c>
      <c r="AR95" s="47">
        <f t="shared" si="79"/>
        <v>4.3107607084885965E-2</v>
      </c>
      <c r="AS95" s="47">
        <f t="shared" si="80"/>
        <v>1.5455119401587734</v>
      </c>
      <c r="AT95" s="47">
        <f t="shared" si="81"/>
        <v>0.86923549489509622</v>
      </c>
      <c r="AU95" s="47">
        <f t="shared" si="82"/>
        <v>0.13132950872011062</v>
      </c>
      <c r="AV95" s="47">
        <f t="shared" si="83"/>
        <v>5.4181750845118844E-2</v>
      </c>
      <c r="AW95" s="47">
        <f t="shared" si="84"/>
        <v>2.6102454614644076E-2</v>
      </c>
      <c r="AX95" s="47">
        <f t="shared" si="85"/>
        <v>1.426212821376031E-3</v>
      </c>
      <c r="AY95" s="47">
        <f t="shared" si="86"/>
        <v>2.3444691475286062E-3</v>
      </c>
      <c r="AZ95" s="47">
        <f t="shared" si="87"/>
        <v>8.4054887428667555E-2</v>
      </c>
      <c r="BA95" s="47">
        <f t="shared" si="88"/>
        <v>4.7274621291443067E-2</v>
      </c>
      <c r="BB95" s="23">
        <f>IF(V95&gt;0,J95*DATA!$C$4,0)</f>
        <v>77967.5</v>
      </c>
      <c r="BC95" s="23">
        <f>IF(X95&gt;0,N95*_xlfn.XLOOKUP(Elektrenai!O95,DATA!$B$5:$B$6,DATA!$C$5:$C$6,"error",0,1),0)</f>
        <v>29231.499999999996</v>
      </c>
      <c r="BD95" s="23">
        <f>IF(Z95&gt;0,(L95-M95)*DATA!$C$7,"0,00 ")</f>
        <v>3420.0000000000018</v>
      </c>
      <c r="BE95" s="23">
        <f>IF(G95="basement",D95*DATA!$C$8,IF(G95="ground",0,"error"))</f>
        <v>13756</v>
      </c>
      <c r="BF95" s="23">
        <f t="shared" si="89"/>
        <v>124375</v>
      </c>
      <c r="BG95" s="23">
        <v>1.48</v>
      </c>
      <c r="BH95" s="23">
        <v>1.2746170678336983</v>
      </c>
      <c r="BI95" s="23">
        <f t="shared" si="90"/>
        <v>0.85</v>
      </c>
      <c r="BJ95" s="23">
        <v>2.33</v>
      </c>
      <c r="BK95" s="23">
        <f t="shared" si="91"/>
        <v>0.21630769230769231</v>
      </c>
      <c r="BL95" s="23">
        <f t="shared" si="92"/>
        <v>0.20657105606258153</v>
      </c>
      <c r="BM95" s="5">
        <v>1.1000000000000001</v>
      </c>
      <c r="BN95" s="5">
        <f t="shared" si="93"/>
        <v>0.40124223602484466</v>
      </c>
      <c r="BO95" s="50"/>
      <c r="BP95" s="48">
        <f t="shared" si="56"/>
        <v>6018.25</v>
      </c>
      <c r="BQ95" s="51">
        <f t="shared" si="57"/>
        <v>5</v>
      </c>
      <c r="BR95" s="47">
        <f t="shared" si="94"/>
        <v>1925.8400000000001</v>
      </c>
      <c r="BS95" s="46">
        <f t="shared" si="58"/>
        <v>17.5</v>
      </c>
      <c r="BT95" s="46">
        <f t="shared" si="95"/>
        <v>4814.6000000000004</v>
      </c>
      <c r="BU95" s="46">
        <f t="shared" si="59"/>
        <v>154.31216675000002</v>
      </c>
      <c r="BV95" s="46">
        <f t="shared" si="60"/>
        <v>90.648611980769232</v>
      </c>
      <c r="BW95" s="46">
        <f t="shared" si="61"/>
        <v>123.6417837695567</v>
      </c>
      <c r="BX95" s="46">
        <f t="shared" si="62"/>
        <v>152.63636674999998</v>
      </c>
      <c r="BY95" s="46">
        <f t="shared" si="63"/>
        <v>151.55741560869566</v>
      </c>
      <c r="BZ95" s="46">
        <f t="shared" si="96"/>
        <v>177829.34096270002</v>
      </c>
      <c r="CA95" s="46">
        <f t="shared" si="96"/>
        <v>104463.46044663848</v>
      </c>
      <c r="CB95" s="46">
        <f t="shared" si="96"/>
        <v>142484.79161603714</v>
      </c>
      <c r="CC95" s="46">
        <f t="shared" si="96"/>
        <v>175898.14904269998</v>
      </c>
      <c r="CD95" s="46">
        <f t="shared" si="96"/>
        <v>174654.76574746089</v>
      </c>
    </row>
    <row r="96" spans="1:82" s="52" customFormat="1" ht="15" customHeight="1" x14ac:dyDescent="0.35">
      <c r="A96" s="39">
        <v>93</v>
      </c>
      <c r="B96" s="40" t="s">
        <v>82</v>
      </c>
      <c r="C96" s="40" t="s">
        <v>183</v>
      </c>
      <c r="D96" s="41">
        <v>528.5</v>
      </c>
      <c r="E96" s="41">
        <f t="shared" si="64"/>
        <v>2114</v>
      </c>
      <c r="F96" s="41">
        <v>101.6</v>
      </c>
      <c r="G96" s="42" t="s">
        <v>84</v>
      </c>
      <c r="H96" s="43">
        <v>5</v>
      </c>
      <c r="I96" s="44">
        <v>17.5</v>
      </c>
      <c r="J96" s="41">
        <f t="shared" si="65"/>
        <v>1493.5</v>
      </c>
      <c r="K96" s="42" t="s">
        <v>91</v>
      </c>
      <c r="L96" s="44">
        <v>284.5</v>
      </c>
      <c r="M96" s="44">
        <v>241.8</v>
      </c>
      <c r="N96" s="41">
        <v>528.5</v>
      </c>
      <c r="O96" s="45" t="s">
        <v>95</v>
      </c>
      <c r="P96" s="45" t="s">
        <v>91</v>
      </c>
      <c r="Q96" s="45" t="s">
        <v>87</v>
      </c>
      <c r="R96" s="45" t="s">
        <v>88</v>
      </c>
      <c r="S96" s="46">
        <f t="shared" si="66"/>
        <v>245322.95377450003</v>
      </c>
      <c r="T96" s="46">
        <f t="shared" si="49"/>
        <v>116.04680878642385</v>
      </c>
      <c r="U96" s="47">
        <f t="shared" si="67"/>
        <v>153974.93997646926</v>
      </c>
      <c r="V96" s="47">
        <f t="shared" si="50"/>
        <v>91348.013798030763</v>
      </c>
      <c r="W96" s="47">
        <f t="shared" si="68"/>
        <v>191006.01766018977</v>
      </c>
      <c r="X96" s="47">
        <f t="shared" si="51"/>
        <v>54316.936114310258</v>
      </c>
      <c r="Y96" s="48">
        <f t="shared" si="69"/>
        <v>241706.20399450001</v>
      </c>
      <c r="Z96" s="47">
        <f t="shared" si="52"/>
        <v>3616.7497800000128</v>
      </c>
      <c r="AA96" s="48">
        <f t="shared" si="70"/>
        <v>240444.31753939134</v>
      </c>
      <c r="AB96" s="47">
        <f t="shared" si="53"/>
        <v>4878.6362351086864</v>
      </c>
      <c r="AC96" s="47">
        <f t="shared" si="71"/>
        <v>154160.33592744972</v>
      </c>
      <c r="AD96" s="47">
        <f t="shared" si="72"/>
        <v>91162.617847050307</v>
      </c>
      <c r="AE96" s="47">
        <f t="shared" si="73"/>
        <v>72.923526928784156</v>
      </c>
      <c r="AF96" s="49">
        <f t="shared" si="74"/>
        <v>0.62839752071937527</v>
      </c>
      <c r="AG96" s="47">
        <f>IF(ISBLANK($D96),"",S96*_xlfn.XLOOKUP(Q96,DATA!$B$24:$B$25,DATA!$C$24:$C$25,"error",0,1)/1000)</f>
        <v>97.707226029307876</v>
      </c>
      <c r="AH96" s="47">
        <f>IF(ISBLANK($D96),"",V96*_xlfn.XLOOKUP(Q96,DATA!$B$24:$B$25,DATA!$C$24:$C$25,"error",0,1)/1000)</f>
        <v>36.382086935479698</v>
      </c>
      <c r="AI96" s="47">
        <f>IF(ISBLANK($D96),"",X96*_xlfn.XLOOKUP(Q96,DATA!$B$24:$B$25,DATA!$C$24:$C$25,"error",0,1)/1000)</f>
        <v>21.633349315607489</v>
      </c>
      <c r="AJ96" s="47">
        <f>IF(ISBLANK($D96),"",Z96*_xlfn.XLOOKUP(Q96,DATA!$B$24:$B$25,DATA!$C$24:$C$25,"error",0,1)/1000)</f>
        <v>1.4404791023784054</v>
      </c>
      <c r="AK96" s="47">
        <f>IF(ISBLANK($D96),"",AB96*_xlfn.XLOOKUP(Q96,DATA!$B$24:$B$25,DATA!$C$24:$C$25,"error",0,1)/1000)</f>
        <v>1.9430632397190877</v>
      </c>
      <c r="AL96" s="47">
        <f t="shared" si="54"/>
        <v>61.39897859318468</v>
      </c>
      <c r="AM96" s="47">
        <f t="shared" si="55"/>
        <v>36.308247436123196</v>
      </c>
      <c r="AN96" s="47">
        <f t="shared" si="75"/>
        <v>3.3312442715011144</v>
      </c>
      <c r="AO96" s="47">
        <f t="shared" si="76"/>
        <v>1.2404161249314181</v>
      </c>
      <c r="AP96" s="47">
        <f t="shared" si="77"/>
        <v>0.73757053505319436</v>
      </c>
      <c r="AQ96" s="47">
        <f t="shared" si="78"/>
        <v>4.9111902497116888E-2</v>
      </c>
      <c r="AR96" s="47">
        <f t="shared" si="79"/>
        <v>6.6247078640192358E-2</v>
      </c>
      <c r="AS96" s="47">
        <f t="shared" si="80"/>
        <v>2.0933456411219216</v>
      </c>
      <c r="AT96" s="47">
        <f t="shared" si="81"/>
        <v>1.2378986303791928</v>
      </c>
      <c r="AU96" s="47">
        <f t="shared" si="82"/>
        <v>0.18117450597609369</v>
      </c>
      <c r="AV96" s="47">
        <f t="shared" si="83"/>
        <v>6.7461813161471429E-2</v>
      </c>
      <c r="AW96" s="47">
        <f t="shared" si="84"/>
        <v>4.0113833276648345E-2</v>
      </c>
      <c r="AX96" s="47">
        <f t="shared" si="85"/>
        <v>2.6710213803840107E-3</v>
      </c>
      <c r="AY96" s="47">
        <f t="shared" si="86"/>
        <v>3.6029425544311252E-3</v>
      </c>
      <c r="AZ96" s="47">
        <f t="shared" si="87"/>
        <v>0.11384961037293492</v>
      </c>
      <c r="BA96" s="47">
        <f t="shared" si="88"/>
        <v>6.7324895603158769E-2</v>
      </c>
      <c r="BB96" s="23">
        <f>IF(V96&gt;0,J96*DATA!$C$4,0)</f>
        <v>97077.5</v>
      </c>
      <c r="BC96" s="23">
        <f>IF(X96&gt;0,N96*_xlfn.XLOOKUP(Elektrenai!O96,DATA!$B$5:$B$6,DATA!$C$5:$C$6,"error",0,1),0)</f>
        <v>44922.5</v>
      </c>
      <c r="BD96" s="23">
        <f>IF(Z96&gt;0,(L96-M96)*DATA!$C$7,"0,00 ")</f>
        <v>6404.9999999999982</v>
      </c>
      <c r="BE96" s="23">
        <f>IF(G96="basement",D96*DATA!$C$8,IF(G96="ground",0,"error"))</f>
        <v>21140</v>
      </c>
      <c r="BF96" s="23">
        <f t="shared" si="89"/>
        <v>169545</v>
      </c>
      <c r="BG96" s="23">
        <v>1.48</v>
      </c>
      <c r="BH96" s="23">
        <v>1.362653778558875</v>
      </c>
      <c r="BI96" s="23">
        <f t="shared" si="90"/>
        <v>0.85</v>
      </c>
      <c r="BJ96" s="23">
        <v>2.33</v>
      </c>
      <c r="BK96" s="23">
        <f t="shared" si="91"/>
        <v>0.21630769230769231</v>
      </c>
      <c r="BL96" s="23">
        <f t="shared" si="92"/>
        <v>0.20657105606258153</v>
      </c>
      <c r="BM96" s="5">
        <v>1.1000000000000001</v>
      </c>
      <c r="BN96" s="5">
        <f t="shared" si="93"/>
        <v>0.40124223602484466</v>
      </c>
      <c r="BO96" s="50"/>
      <c r="BP96" s="48">
        <f t="shared" si="56"/>
        <v>9248.75</v>
      </c>
      <c r="BQ96" s="51">
        <f t="shared" si="57"/>
        <v>5</v>
      </c>
      <c r="BR96" s="47">
        <f t="shared" si="94"/>
        <v>2959.6</v>
      </c>
      <c r="BS96" s="46">
        <f t="shared" si="58"/>
        <v>17.5</v>
      </c>
      <c r="BT96" s="46">
        <f t="shared" si="95"/>
        <v>7399</v>
      </c>
      <c r="BU96" s="46">
        <f t="shared" si="59"/>
        <v>212.88003625000002</v>
      </c>
      <c r="BV96" s="46">
        <f t="shared" si="60"/>
        <v>133.61240886538462</v>
      </c>
      <c r="BW96" s="46">
        <f t="shared" si="61"/>
        <v>165.74628398142116</v>
      </c>
      <c r="BX96" s="46">
        <f t="shared" si="62"/>
        <v>209.74158624999998</v>
      </c>
      <c r="BY96" s="46">
        <f t="shared" si="63"/>
        <v>208.6465789130435</v>
      </c>
      <c r="BZ96" s="46">
        <f t="shared" si="96"/>
        <v>245322.95377450003</v>
      </c>
      <c r="CA96" s="46">
        <f t="shared" si="96"/>
        <v>153974.93997646926</v>
      </c>
      <c r="CB96" s="46">
        <f t="shared" si="96"/>
        <v>191006.01766018977</v>
      </c>
      <c r="CC96" s="46">
        <f t="shared" si="96"/>
        <v>241706.20399450001</v>
      </c>
      <c r="CD96" s="46">
        <f t="shared" si="96"/>
        <v>240444.31753939134</v>
      </c>
    </row>
    <row r="97" spans="1:82" s="52" customFormat="1" ht="15" customHeight="1" x14ac:dyDescent="0.35">
      <c r="A97" s="39">
        <v>94</v>
      </c>
      <c r="B97" s="40" t="s">
        <v>82</v>
      </c>
      <c r="C97" s="40" t="s">
        <v>184</v>
      </c>
      <c r="D97" s="41">
        <v>542.5</v>
      </c>
      <c r="E97" s="41">
        <f t="shared" si="64"/>
        <v>2170</v>
      </c>
      <c r="F97" s="41">
        <v>111.8</v>
      </c>
      <c r="G97" s="42" t="s">
        <v>84</v>
      </c>
      <c r="H97" s="43">
        <v>5</v>
      </c>
      <c r="I97" s="44">
        <v>17.5</v>
      </c>
      <c r="J97" s="41">
        <f t="shared" si="65"/>
        <v>1632.6</v>
      </c>
      <c r="K97" s="42" t="s">
        <v>91</v>
      </c>
      <c r="L97" s="44">
        <v>323.89999999999998</v>
      </c>
      <c r="M97" s="44">
        <v>291.5</v>
      </c>
      <c r="N97" s="41">
        <v>542.5</v>
      </c>
      <c r="O97" s="45" t="s">
        <v>95</v>
      </c>
      <c r="P97" s="45" t="s">
        <v>91</v>
      </c>
      <c r="Q97" s="45" t="s">
        <v>87</v>
      </c>
      <c r="R97" s="45" t="s">
        <v>88</v>
      </c>
      <c r="S97" s="46">
        <f t="shared" si="66"/>
        <v>259679.9459429</v>
      </c>
      <c r="T97" s="46">
        <f t="shared" si="49"/>
        <v>119.66817785387097</v>
      </c>
      <c r="U97" s="47">
        <f t="shared" si="67"/>
        <v>159824.05888118924</v>
      </c>
      <c r="V97" s="47">
        <f t="shared" si="50"/>
        <v>99855.88706171076</v>
      </c>
      <c r="W97" s="47">
        <f t="shared" si="68"/>
        <v>203924.15059377352</v>
      </c>
      <c r="X97" s="47">
        <f t="shared" si="51"/>
        <v>55755.795349126478</v>
      </c>
      <c r="Y97" s="48">
        <f t="shared" si="69"/>
        <v>256935.62058290004</v>
      </c>
      <c r="Z97" s="47">
        <f t="shared" si="52"/>
        <v>2744.3253599999589</v>
      </c>
      <c r="AA97" s="48">
        <f t="shared" si="70"/>
        <v>254672.07431083481</v>
      </c>
      <c r="AB97" s="47">
        <f t="shared" si="53"/>
        <v>5007.8716320651874</v>
      </c>
      <c r="AC97" s="47">
        <f t="shared" si="71"/>
        <v>163363.87940290238</v>
      </c>
      <c r="AD97" s="47">
        <f t="shared" si="72"/>
        <v>96316.066539997613</v>
      </c>
      <c r="AE97" s="47">
        <f t="shared" si="73"/>
        <v>75.282893734056401</v>
      </c>
      <c r="AF97" s="49">
        <f t="shared" si="74"/>
        <v>0.62909701713671728</v>
      </c>
      <c r="AG97" s="47">
        <f>IF(ISBLANK($D97),"",S97*_xlfn.XLOOKUP(Q97,DATA!$B$24:$B$25,DATA!$C$24:$C$25,"error",0,1)/1000)</f>
        <v>103.42532887013822</v>
      </c>
      <c r="AH97" s="47">
        <f>IF(ISBLANK($D97),"",V97*_xlfn.XLOOKUP(Q97,DATA!$B$24:$B$25,DATA!$C$24:$C$25,"error",0,1)/1000)</f>
        <v>39.770602698938163</v>
      </c>
      <c r="AI97" s="47">
        <f>IF(ISBLANK($D97),"",X97*_xlfn.XLOOKUP(Q97,DATA!$B$24:$B$25,DATA!$C$24:$C$25,"error",0,1)/1000)</f>
        <v>22.206418171650093</v>
      </c>
      <c r="AJ97" s="47">
        <f>IF(ISBLANK($D97),"",Z97*_xlfn.XLOOKUP(Q97,DATA!$B$24:$B$25,DATA!$C$24:$C$25,"error",0,1)/1000)</f>
        <v>1.0930099043807837</v>
      </c>
      <c r="AK97" s="47">
        <f>IF(ISBLANK($D97),"",AB97*_xlfn.XLOOKUP(Q97,DATA!$B$24:$B$25,DATA!$C$24:$C$25,"error",0,1)/1000)</f>
        <v>1.9945351136189229</v>
      </c>
      <c r="AL97" s="47">
        <f t="shared" si="54"/>
        <v>65.064565888587964</v>
      </c>
      <c r="AM97" s="47">
        <f t="shared" si="55"/>
        <v>38.360762981550252</v>
      </c>
      <c r="AN97" s="47">
        <f t="shared" si="75"/>
        <v>3.5261980953529619</v>
      </c>
      <c r="AO97" s="47">
        <f t="shared" si="76"/>
        <v>1.3559446706146858</v>
      </c>
      <c r="AP97" s="47">
        <f t="shared" si="77"/>
        <v>0.75710882737248508</v>
      </c>
      <c r="AQ97" s="47">
        <f t="shared" si="78"/>
        <v>3.726523749195685E-2</v>
      </c>
      <c r="AR97" s="47">
        <f t="shared" si="79"/>
        <v>6.8001968140594518E-2</v>
      </c>
      <c r="AS97" s="47">
        <f t="shared" si="80"/>
        <v>2.2183207036197223</v>
      </c>
      <c r="AT97" s="47">
        <f t="shared" si="81"/>
        <v>1.3078773917332396</v>
      </c>
      <c r="AU97" s="47">
        <f t="shared" si="82"/>
        <v>0.1917773497923452</v>
      </c>
      <c r="AV97" s="47">
        <f t="shared" si="83"/>
        <v>7.3744999107745735E-2</v>
      </c>
      <c r="AW97" s="47">
        <f t="shared" si="84"/>
        <v>4.1176451376692048E-2</v>
      </c>
      <c r="AX97" s="47">
        <f t="shared" si="85"/>
        <v>2.0267234830079707E-3</v>
      </c>
      <c r="AY97" s="47">
        <f t="shared" si="86"/>
        <v>3.6983847413034577E-3</v>
      </c>
      <c r="AZ97" s="47">
        <f t="shared" si="87"/>
        <v>0.12064655870874921</v>
      </c>
      <c r="BA97" s="47">
        <f t="shared" si="88"/>
        <v>7.113079108359599E-2</v>
      </c>
      <c r="BB97" s="23">
        <f>IF(V97&gt;0,J97*DATA!$C$4,0)</f>
        <v>106119</v>
      </c>
      <c r="BC97" s="23">
        <f>IF(X97&gt;0,N97*_xlfn.XLOOKUP(Elektrenai!O97,DATA!$B$5:$B$6,DATA!$C$5:$C$6,"error",0,1),0)</f>
        <v>46112.5</v>
      </c>
      <c r="BD97" s="23">
        <f>IF(Z97&gt;0,(L97-M97)*DATA!$C$7,"0,00 ")</f>
        <v>4859.9999999999964</v>
      </c>
      <c r="BE97" s="23">
        <f>IF(G97="basement",D97*DATA!$C$8,IF(G97="ground",0,"error"))</f>
        <v>21700</v>
      </c>
      <c r="BF97" s="23">
        <f t="shared" si="89"/>
        <v>178791.5</v>
      </c>
      <c r="BG97" s="23">
        <v>1.48</v>
      </c>
      <c r="BH97" s="23">
        <v>1.2750540290213028</v>
      </c>
      <c r="BI97" s="23">
        <f t="shared" si="90"/>
        <v>0.85</v>
      </c>
      <c r="BJ97" s="23">
        <v>2.33</v>
      </c>
      <c r="BK97" s="23">
        <f t="shared" si="91"/>
        <v>0.21630769230769231</v>
      </c>
      <c r="BL97" s="23">
        <f t="shared" si="92"/>
        <v>0.20657105606258153</v>
      </c>
      <c r="BM97" s="5">
        <v>1.1000000000000001</v>
      </c>
      <c r="BN97" s="5">
        <f t="shared" si="93"/>
        <v>0.40124223602484466</v>
      </c>
      <c r="BO97" s="50"/>
      <c r="BP97" s="48">
        <f t="shared" si="56"/>
        <v>9493.75</v>
      </c>
      <c r="BQ97" s="51">
        <f t="shared" si="57"/>
        <v>5</v>
      </c>
      <c r="BR97" s="47">
        <f t="shared" si="94"/>
        <v>3038</v>
      </c>
      <c r="BS97" s="46">
        <f t="shared" si="58"/>
        <v>17.5</v>
      </c>
      <c r="BT97" s="46">
        <f t="shared" si="95"/>
        <v>7595</v>
      </c>
      <c r="BU97" s="46">
        <f t="shared" si="59"/>
        <v>225.33837724999998</v>
      </c>
      <c r="BV97" s="46">
        <f t="shared" si="60"/>
        <v>138.68800666538462</v>
      </c>
      <c r="BW97" s="46">
        <f t="shared" si="61"/>
        <v>176.9560487623859</v>
      </c>
      <c r="BX97" s="46">
        <f t="shared" si="62"/>
        <v>222.95697725000002</v>
      </c>
      <c r="BY97" s="46">
        <f t="shared" si="63"/>
        <v>220.9927753478261</v>
      </c>
      <c r="BZ97" s="46">
        <f t="shared" si="96"/>
        <v>259679.9459429</v>
      </c>
      <c r="CA97" s="46">
        <f t="shared" si="96"/>
        <v>159824.05888118924</v>
      </c>
      <c r="CB97" s="46">
        <f t="shared" si="96"/>
        <v>203924.15059377352</v>
      </c>
      <c r="CC97" s="46">
        <f t="shared" si="96"/>
        <v>256935.62058290004</v>
      </c>
      <c r="CD97" s="46">
        <f t="shared" si="96"/>
        <v>254672.07431083481</v>
      </c>
    </row>
    <row r="98" spans="1:82" s="52" customFormat="1" ht="15" customHeight="1" x14ac:dyDescent="0.35">
      <c r="A98" s="39">
        <v>95</v>
      </c>
      <c r="B98" s="40" t="s">
        <v>82</v>
      </c>
      <c r="C98" s="40" t="s">
        <v>185</v>
      </c>
      <c r="D98" s="41">
        <v>906.2</v>
      </c>
      <c r="E98" s="41">
        <f t="shared" si="64"/>
        <v>3624.8</v>
      </c>
      <c r="F98" s="41">
        <v>170</v>
      </c>
      <c r="G98" s="42" t="s">
        <v>84</v>
      </c>
      <c r="H98" s="43">
        <v>5</v>
      </c>
      <c r="I98" s="44">
        <v>17.5</v>
      </c>
      <c r="J98" s="41">
        <f t="shared" si="65"/>
        <v>2499</v>
      </c>
      <c r="K98" s="42" t="s">
        <v>91</v>
      </c>
      <c r="L98" s="44">
        <v>476</v>
      </c>
      <c r="M98" s="44">
        <v>309.39999999999998</v>
      </c>
      <c r="N98" s="41">
        <v>906.2</v>
      </c>
      <c r="O98" s="45" t="s">
        <v>95</v>
      </c>
      <c r="P98" s="45" t="s">
        <v>91</v>
      </c>
      <c r="Q98" s="45" t="s">
        <v>87</v>
      </c>
      <c r="R98" s="45" t="s">
        <v>88</v>
      </c>
      <c r="S98" s="46">
        <f t="shared" si="66"/>
        <v>423496.22678860003</v>
      </c>
      <c r="T98" s="46">
        <f t="shared" si="49"/>
        <v>116.83299127913264</v>
      </c>
      <c r="U98" s="47">
        <f t="shared" si="67"/>
        <v>270648.09389186156</v>
      </c>
      <c r="V98" s="47">
        <f t="shared" si="50"/>
        <v>152848.13289673848</v>
      </c>
      <c r="W98" s="47">
        <f t="shared" si="68"/>
        <v>330360.92403214215</v>
      </c>
      <c r="X98" s="47">
        <f t="shared" si="51"/>
        <v>93135.302756457881</v>
      </c>
      <c r="Y98" s="48">
        <f t="shared" si="69"/>
        <v>409384.97354859998</v>
      </c>
      <c r="Z98" s="47">
        <f t="shared" si="52"/>
        <v>14111.253240000049</v>
      </c>
      <c r="AA98" s="48">
        <f t="shared" si="70"/>
        <v>415131.00416560005</v>
      </c>
      <c r="AB98" s="47">
        <f t="shared" si="53"/>
        <v>8365.2226229999796</v>
      </c>
      <c r="AC98" s="47">
        <f t="shared" si="71"/>
        <v>268459.91151619639</v>
      </c>
      <c r="AD98" s="47">
        <f t="shared" si="72"/>
        <v>155036.31527240365</v>
      </c>
      <c r="AE98" s="47">
        <f t="shared" si="73"/>
        <v>74.061992804070954</v>
      </c>
      <c r="AF98" s="49">
        <f t="shared" si="74"/>
        <v>0.63391334924503506</v>
      </c>
      <c r="AG98" s="47">
        <f>IF(ISBLANK($D98),"",S98*_xlfn.XLOOKUP(Q98,DATA!$B$24:$B$25,DATA!$C$24:$C$25,"error",0,1)/1000)</f>
        <v>168.67007720536364</v>
      </c>
      <c r="AH98" s="47">
        <f>IF(ISBLANK($D98),"",V98*_xlfn.XLOOKUP(Q98,DATA!$B$24:$B$25,DATA!$C$24:$C$25,"error",0,1)/1000)</f>
        <v>60.876354370113006</v>
      </c>
      <c r="AI98" s="47">
        <f>IF(ISBLANK($D98),"",X98*_xlfn.XLOOKUP(Q98,DATA!$B$24:$B$25,DATA!$C$24:$C$25,"error",0,1)/1000)</f>
        <v>37.093928381842048</v>
      </c>
      <c r="AJ98" s="47">
        <f>IF(ISBLANK($D98),"",Z98*_xlfn.XLOOKUP(Q98,DATA!$B$24:$B$25,DATA!$C$24:$C$25,"error",0,1)/1000)</f>
        <v>5.6202299404272198</v>
      </c>
      <c r="AK98" s="47">
        <f>IF(ISBLANK($D98),"",AB98*_xlfn.XLOOKUP(Q98,DATA!$B$24:$B$25,DATA!$C$24:$C$25,"error",0,1)/1000)</f>
        <v>3.3317008662884322</v>
      </c>
      <c r="AL98" s="47">
        <f t="shared" si="54"/>
        <v>106.92221355867071</v>
      </c>
      <c r="AM98" s="47">
        <f t="shared" si="55"/>
        <v>61.747863646692934</v>
      </c>
      <c r="AN98" s="47">
        <f t="shared" si="75"/>
        <v>5.7506619653236148</v>
      </c>
      <c r="AO98" s="47">
        <f t="shared" si="76"/>
        <v>2.0755272154024871</v>
      </c>
      <c r="AP98" s="47">
        <f t="shared" si="77"/>
        <v>1.2646857499814668</v>
      </c>
      <c r="AQ98" s="47">
        <f t="shared" si="78"/>
        <v>0.1916169310543249</v>
      </c>
      <c r="AR98" s="47">
        <f t="shared" si="79"/>
        <v>0.11359149037604972</v>
      </c>
      <c r="AS98" s="47">
        <f t="shared" si="80"/>
        <v>3.6454213868143284</v>
      </c>
      <c r="AT98" s="47">
        <f t="shared" si="81"/>
        <v>2.1052405785092865</v>
      </c>
      <c r="AU98" s="47">
        <f t="shared" si="82"/>
        <v>0.31275801342947823</v>
      </c>
      <c r="AV98" s="47">
        <f t="shared" si="83"/>
        <v>0.11288052968899707</v>
      </c>
      <c r="AW98" s="47">
        <f t="shared" si="84"/>
        <v>6.8781751589969256E-2</v>
      </c>
      <c r="AX98" s="47">
        <f t="shared" si="85"/>
        <v>1.042136210707204E-2</v>
      </c>
      <c r="AY98" s="47">
        <f t="shared" si="86"/>
        <v>6.177836410265816E-3</v>
      </c>
      <c r="AZ98" s="47">
        <f t="shared" si="87"/>
        <v>0.19826147979630421</v>
      </c>
      <c r="BA98" s="47">
        <f t="shared" si="88"/>
        <v>0.11449653363317402</v>
      </c>
      <c r="BB98" s="23">
        <f>IF(V98&gt;0,J98*DATA!$C$4,0)</f>
        <v>162435</v>
      </c>
      <c r="BC98" s="23">
        <f>IF(X98&gt;0,N98*_xlfn.XLOOKUP(Elektrenai!O98,DATA!$B$5:$B$6,DATA!$C$5:$C$6,"error",0,1),0)</f>
        <v>77027</v>
      </c>
      <c r="BD98" s="23">
        <f>IF(Z98&gt;0,(L98-M98)*DATA!$C$7,"0,00 ")</f>
        <v>24990.000000000004</v>
      </c>
      <c r="BE98" s="23">
        <f>IF(G98="basement",D98*DATA!$C$8,IF(G98="ground",0,"error"))</f>
        <v>36248</v>
      </c>
      <c r="BF98" s="23">
        <f t="shared" si="89"/>
        <v>300700</v>
      </c>
      <c r="BG98" s="23">
        <v>1.48</v>
      </c>
      <c r="BH98" s="23">
        <v>1.7125000000000001</v>
      </c>
      <c r="BI98" s="23">
        <f t="shared" si="90"/>
        <v>0.85</v>
      </c>
      <c r="BJ98" s="23">
        <v>2.33</v>
      </c>
      <c r="BK98" s="23">
        <f t="shared" si="91"/>
        <v>0.21630769230769231</v>
      </c>
      <c r="BL98" s="23">
        <f t="shared" si="92"/>
        <v>0.20657105606258153</v>
      </c>
      <c r="BM98" s="5">
        <v>1.1000000000000001</v>
      </c>
      <c r="BN98" s="5">
        <f t="shared" si="93"/>
        <v>0.40124223602484466</v>
      </c>
      <c r="BO98" s="50"/>
      <c r="BP98" s="48">
        <f t="shared" si="56"/>
        <v>15858.5</v>
      </c>
      <c r="BQ98" s="51">
        <f t="shared" si="57"/>
        <v>5</v>
      </c>
      <c r="BR98" s="47">
        <f t="shared" si="94"/>
        <v>5074.72</v>
      </c>
      <c r="BS98" s="46">
        <f t="shared" si="58"/>
        <v>17.5</v>
      </c>
      <c r="BT98" s="46">
        <f t="shared" si="95"/>
        <v>12686.800000000001</v>
      </c>
      <c r="BU98" s="46">
        <f t="shared" si="59"/>
        <v>367.49065150000001</v>
      </c>
      <c r="BV98" s="46">
        <f t="shared" si="60"/>
        <v>234.85603426923078</v>
      </c>
      <c r="BW98" s="46">
        <f t="shared" si="61"/>
        <v>286.67209652216428</v>
      </c>
      <c r="BX98" s="46">
        <f t="shared" si="62"/>
        <v>355.24555149999998</v>
      </c>
      <c r="BY98" s="46">
        <f t="shared" si="63"/>
        <v>360.231694</v>
      </c>
      <c r="BZ98" s="46">
        <f t="shared" si="96"/>
        <v>423496.22678860003</v>
      </c>
      <c r="CA98" s="46">
        <f t="shared" si="96"/>
        <v>270648.09389186156</v>
      </c>
      <c r="CB98" s="46">
        <f t="shared" si="96"/>
        <v>330360.92403214215</v>
      </c>
      <c r="CC98" s="46">
        <f t="shared" si="96"/>
        <v>409384.97354859998</v>
      </c>
      <c r="CD98" s="46">
        <f t="shared" si="96"/>
        <v>415131.00416560005</v>
      </c>
    </row>
    <row r="99" spans="1:82" s="52" customFormat="1" ht="15" customHeight="1" x14ac:dyDescent="0.35">
      <c r="A99" s="39">
        <v>96</v>
      </c>
      <c r="B99" s="40" t="s">
        <v>82</v>
      </c>
      <c r="C99" s="40" t="s">
        <v>186</v>
      </c>
      <c r="D99" s="41">
        <v>513.4</v>
      </c>
      <c r="E99" s="41">
        <f t="shared" si="64"/>
        <v>2053.6000000000004</v>
      </c>
      <c r="F99" s="41">
        <v>103.8</v>
      </c>
      <c r="G99" s="42" t="s">
        <v>84</v>
      </c>
      <c r="H99" s="43">
        <v>5</v>
      </c>
      <c r="I99" s="44">
        <v>17.5</v>
      </c>
      <c r="J99" s="41">
        <f t="shared" si="65"/>
        <v>1579.6</v>
      </c>
      <c r="K99" s="42" t="s">
        <v>91</v>
      </c>
      <c r="L99" s="44">
        <v>236.9</v>
      </c>
      <c r="M99" s="44">
        <v>94.2</v>
      </c>
      <c r="N99" s="41">
        <v>513.4</v>
      </c>
      <c r="O99" s="45" t="s">
        <v>95</v>
      </c>
      <c r="P99" s="45" t="s">
        <v>91</v>
      </c>
      <c r="Q99" s="45" t="s">
        <v>87</v>
      </c>
      <c r="R99" s="45" t="s">
        <v>88</v>
      </c>
      <c r="S99" s="46">
        <f t="shared" si="66"/>
        <v>253962.58329260006</v>
      </c>
      <c r="T99" s="46">
        <f t="shared" si="49"/>
        <v>123.66701562748345</v>
      </c>
      <c r="U99" s="47">
        <f t="shared" si="67"/>
        <v>157348.3733191354</v>
      </c>
      <c r="V99" s="47">
        <f t="shared" si="50"/>
        <v>96614.209973464662</v>
      </c>
      <c r="W99" s="47">
        <f t="shared" si="68"/>
        <v>201197.55963869859</v>
      </c>
      <c r="X99" s="47">
        <f t="shared" si="51"/>
        <v>52765.023653901473</v>
      </c>
      <c r="Y99" s="48">
        <f t="shared" si="69"/>
        <v>241923.12629660006</v>
      </c>
      <c r="Z99" s="47">
        <f t="shared" si="52"/>
        <v>12039.456995999994</v>
      </c>
      <c r="AA99" s="48">
        <f t="shared" si="70"/>
        <v>249223.33666420873</v>
      </c>
      <c r="AB99" s="47">
        <f t="shared" si="53"/>
        <v>4739.2466283913236</v>
      </c>
      <c r="AC99" s="47">
        <f t="shared" si="71"/>
        <v>166157.93725175745</v>
      </c>
      <c r="AD99" s="47">
        <f t="shared" si="72"/>
        <v>87804.646040842606</v>
      </c>
      <c r="AE99" s="47">
        <f t="shared" si="73"/>
        <v>80.910565471249228</v>
      </c>
      <c r="AF99" s="49">
        <f t="shared" si="74"/>
        <v>0.6542614864659827</v>
      </c>
      <c r="AG99" s="47">
        <f>IF(ISBLANK($D99),"",S99*_xlfn.XLOOKUP(Q99,DATA!$B$24:$B$25,DATA!$C$24:$C$25,"error",0,1)/1000)</f>
        <v>101.14821767377676</v>
      </c>
      <c r="AH99" s="47">
        <f>IF(ISBLANK($D99),"",V99*_xlfn.XLOOKUP(Q99,DATA!$B$24:$B$25,DATA!$C$24:$C$25,"error",0,1)/1000)</f>
        <v>38.47950754823151</v>
      </c>
      <c r="AI99" s="47">
        <f>IF(ISBLANK($D99),"",X99*_xlfn.XLOOKUP(Q99,DATA!$B$24:$B$25,DATA!$C$24:$C$25,"error",0,1)/1000)</f>
        <v>21.015253620875878</v>
      </c>
      <c r="AJ99" s="47">
        <f>IF(ISBLANK($D99),"",Z99*_xlfn.XLOOKUP(Q99,DATA!$B$24:$B$25,DATA!$C$24:$C$25,"error",0,1)/1000)</f>
        <v>4.7950749323668775</v>
      </c>
      <c r="AK99" s="47">
        <f>IF(ISBLANK($D99),"",AB99*_xlfn.XLOOKUP(Q99,DATA!$B$24:$B$25,DATA!$C$24:$C$25,"error",0,1)/1000)</f>
        <v>1.8875471471556964</v>
      </c>
      <c r="AL99" s="47">
        <f t="shared" si="54"/>
        <v>66.177383248629965</v>
      </c>
      <c r="AM99" s="47">
        <f t="shared" si="55"/>
        <v>34.970834425146791</v>
      </c>
      <c r="AN99" s="47">
        <f t="shared" si="75"/>
        <v>3.448561937448174</v>
      </c>
      <c r="AO99" s="47">
        <f t="shared" si="76"/>
        <v>1.3119258861343617</v>
      </c>
      <c r="AP99" s="47">
        <f t="shared" si="77"/>
        <v>0.71649709119453275</v>
      </c>
      <c r="AQ99" s="47">
        <f t="shared" si="78"/>
        <v>0.16348397707119827</v>
      </c>
      <c r="AR99" s="47">
        <f t="shared" si="79"/>
        <v>6.4354304964758663E-2</v>
      </c>
      <c r="AS99" s="47">
        <f t="shared" si="80"/>
        <v>2.2562612593648512</v>
      </c>
      <c r="AT99" s="47">
        <f t="shared" si="81"/>
        <v>1.1923006780833227</v>
      </c>
      <c r="AU99" s="47">
        <f t="shared" si="82"/>
        <v>0.18755499579848939</v>
      </c>
      <c r="AV99" s="47">
        <f t="shared" si="83"/>
        <v>7.1350974268403311E-2</v>
      </c>
      <c r="AW99" s="47">
        <f t="shared" si="84"/>
        <v>3.8967723754458457E-2</v>
      </c>
      <c r="AX99" s="47">
        <f t="shared" si="85"/>
        <v>8.8913109837887982E-3</v>
      </c>
      <c r="AY99" s="47">
        <f t="shared" si="86"/>
        <v>3.5000013385902565E-3</v>
      </c>
      <c r="AZ99" s="47">
        <f t="shared" si="87"/>
        <v>0.1227100103452408</v>
      </c>
      <c r="BA99" s="47">
        <f t="shared" si="88"/>
        <v>6.4844985453248585E-2</v>
      </c>
      <c r="BB99" s="23">
        <f>IF(V99&gt;0,J99*DATA!$C$4,0)</f>
        <v>102674</v>
      </c>
      <c r="BC99" s="23">
        <f>IF(X99&gt;0,N99*_xlfn.XLOOKUP(Elektrenai!O99,DATA!$B$5:$B$6,DATA!$C$5:$C$6,"error",0,1),0)</f>
        <v>43639</v>
      </c>
      <c r="BD99" s="23">
        <f>IF(Z99&gt;0,(L99-M99)*DATA!$C$7,"0,00 ")</f>
        <v>21405</v>
      </c>
      <c r="BE99" s="23">
        <f>IF(G99="basement",D99*DATA!$C$8,IF(G99="ground",0,"error"))</f>
        <v>20536</v>
      </c>
      <c r="BF99" s="23">
        <f t="shared" si="89"/>
        <v>188254</v>
      </c>
      <c r="BG99" s="23">
        <v>1.48</v>
      </c>
      <c r="BH99" s="23">
        <v>2.15</v>
      </c>
      <c r="BI99" s="23">
        <f t="shared" si="90"/>
        <v>0.85</v>
      </c>
      <c r="BJ99" s="23">
        <v>2.33</v>
      </c>
      <c r="BK99" s="23">
        <f t="shared" si="91"/>
        <v>0.21630769230769231</v>
      </c>
      <c r="BL99" s="23">
        <f t="shared" si="92"/>
        <v>0.20657105606258153</v>
      </c>
      <c r="BM99" s="5">
        <v>1.1000000000000001</v>
      </c>
      <c r="BN99" s="5">
        <f t="shared" si="93"/>
        <v>0.40124223602484466</v>
      </c>
      <c r="BO99" s="50"/>
      <c r="BP99" s="48">
        <f t="shared" si="56"/>
        <v>8984.5</v>
      </c>
      <c r="BQ99" s="51">
        <f t="shared" si="57"/>
        <v>5</v>
      </c>
      <c r="BR99" s="47">
        <f t="shared" si="94"/>
        <v>2875.04</v>
      </c>
      <c r="BS99" s="46">
        <f t="shared" si="58"/>
        <v>17.5</v>
      </c>
      <c r="BT99" s="46">
        <f t="shared" si="95"/>
        <v>7187.6</v>
      </c>
      <c r="BU99" s="46">
        <f t="shared" si="59"/>
        <v>220.37711150000004</v>
      </c>
      <c r="BV99" s="46">
        <f t="shared" si="60"/>
        <v>136.53971999230768</v>
      </c>
      <c r="BW99" s="46">
        <f t="shared" si="61"/>
        <v>174.59003786766624</v>
      </c>
      <c r="BX99" s="46">
        <f t="shared" si="62"/>
        <v>209.92982150000003</v>
      </c>
      <c r="BY99" s="46">
        <f t="shared" si="63"/>
        <v>216.26461008695654</v>
      </c>
      <c r="BZ99" s="46">
        <f t="shared" si="96"/>
        <v>253962.58329260006</v>
      </c>
      <c r="CA99" s="46">
        <f t="shared" si="96"/>
        <v>157348.3733191354</v>
      </c>
      <c r="CB99" s="46">
        <f t="shared" si="96"/>
        <v>201197.55963869859</v>
      </c>
      <c r="CC99" s="46">
        <f t="shared" si="96"/>
        <v>241923.12629660006</v>
      </c>
      <c r="CD99" s="46">
        <f t="shared" si="96"/>
        <v>249223.33666420873</v>
      </c>
    </row>
    <row r="100" spans="1:82" s="52" customFormat="1" ht="15" customHeight="1" x14ac:dyDescent="0.35">
      <c r="A100" s="39">
        <v>97</v>
      </c>
      <c r="B100" s="40" t="s">
        <v>82</v>
      </c>
      <c r="C100" s="40" t="s">
        <v>187</v>
      </c>
      <c r="D100" s="41">
        <v>440.5</v>
      </c>
      <c r="E100" s="41">
        <f t="shared" si="64"/>
        <v>1762.0000000000002</v>
      </c>
      <c r="F100" s="41">
        <v>99.6</v>
      </c>
      <c r="G100" s="42" t="s">
        <v>84</v>
      </c>
      <c r="H100" s="43">
        <v>5</v>
      </c>
      <c r="I100" s="44">
        <v>17.5</v>
      </c>
      <c r="J100" s="41">
        <f t="shared" si="65"/>
        <v>1446.7</v>
      </c>
      <c r="K100" s="42" t="s">
        <v>91</v>
      </c>
      <c r="L100" s="44">
        <v>296.3</v>
      </c>
      <c r="M100" s="44">
        <v>237.1</v>
      </c>
      <c r="N100" s="41">
        <v>440.5</v>
      </c>
      <c r="O100" s="45" t="s">
        <v>95</v>
      </c>
      <c r="P100" s="45" t="s">
        <v>91</v>
      </c>
      <c r="Q100" s="45" t="s">
        <v>87</v>
      </c>
      <c r="R100" s="45" t="s">
        <v>88</v>
      </c>
      <c r="S100" s="46">
        <f t="shared" si="66"/>
        <v>224086.02182330005</v>
      </c>
      <c r="T100" s="46">
        <f t="shared" si="49"/>
        <v>127.17708389517595</v>
      </c>
      <c r="U100" s="47">
        <f t="shared" si="67"/>
        <v>135600.47005790929</v>
      </c>
      <c r="V100" s="47">
        <f t="shared" si="50"/>
        <v>88485.551765390759</v>
      </c>
      <c r="W100" s="47">
        <f t="shared" si="68"/>
        <v>178813.34375640564</v>
      </c>
      <c r="X100" s="47">
        <f t="shared" si="51"/>
        <v>45272.678066894412</v>
      </c>
      <c r="Y100" s="48">
        <f t="shared" si="69"/>
        <v>219071.69894330003</v>
      </c>
      <c r="Z100" s="47">
        <f t="shared" si="52"/>
        <v>5014.3228800000215</v>
      </c>
      <c r="AA100" s="48">
        <f t="shared" si="70"/>
        <v>220019.72236906088</v>
      </c>
      <c r="AB100" s="47">
        <f t="shared" si="53"/>
        <v>4066.299454239168</v>
      </c>
      <c r="AC100" s="47">
        <f t="shared" si="71"/>
        <v>142838.85216652436</v>
      </c>
      <c r="AD100" s="47">
        <f t="shared" si="72"/>
        <v>81247.169656775688</v>
      </c>
      <c r="AE100" s="47">
        <f t="shared" si="73"/>
        <v>81.066317915167048</v>
      </c>
      <c r="AF100" s="49">
        <f t="shared" si="74"/>
        <v>0.63742865799615989</v>
      </c>
      <c r="AG100" s="47">
        <f>IF(ISBLANK($D100),"",S100*_xlfn.XLOOKUP(Q100,DATA!$B$24:$B$25,DATA!$C$24:$C$25,"error",0,1)/1000)</f>
        <v>89.248980771783948</v>
      </c>
      <c r="AH100" s="47">
        <f>IF(ISBLANK($D100),"",V100*_xlfn.XLOOKUP(Q100,DATA!$B$24:$B$25,DATA!$C$24:$C$25,"error",0,1)/1000)</f>
        <v>35.242025557119838</v>
      </c>
      <c r="AI100" s="47">
        <f>IF(ISBLANK($D100),"",X100*_xlfn.XLOOKUP(Q100,DATA!$B$24:$B$25,DATA!$C$24:$C$25,"error",0,1)/1000)</f>
        <v>18.031202220482708</v>
      </c>
      <c r="AJ100" s="47">
        <f>IF(ISBLANK($D100),"",Z100*_xlfn.XLOOKUP(Q100,DATA!$B$24:$B$25,DATA!$C$24:$C$25,"error",0,1)/1000)</f>
        <v>1.9971045166464088</v>
      </c>
      <c r="AK100" s="47">
        <f>IF(ISBLANK($D100),"",AB100*_xlfn.XLOOKUP(Q100,DATA!$B$24:$B$25,DATA!$C$24:$C$25,"error",0,1)/1000)</f>
        <v>1.619525746634376</v>
      </c>
      <c r="AL100" s="47">
        <f t="shared" si="54"/>
        <v>56.889858040883325</v>
      </c>
      <c r="AM100" s="47">
        <f t="shared" si="55"/>
        <v>32.359122730900623</v>
      </c>
      <c r="AN100" s="47">
        <f t="shared" si="75"/>
        <v>3.0428676364646603</v>
      </c>
      <c r="AO100" s="47">
        <f t="shared" si="76"/>
        <v>1.201546707692188</v>
      </c>
      <c r="AP100" s="47">
        <f t="shared" si="77"/>
        <v>0.61475841190337277</v>
      </c>
      <c r="AQ100" s="47">
        <f t="shared" si="78"/>
        <v>6.8089569738391614E-2</v>
      </c>
      <c r="AR100" s="47">
        <f t="shared" si="79"/>
        <v>5.5216344637663305E-2</v>
      </c>
      <c r="AS100" s="47">
        <f t="shared" si="80"/>
        <v>1.9396110339716155</v>
      </c>
      <c r="AT100" s="47">
        <f t="shared" si="81"/>
        <v>1.1032566024930448</v>
      </c>
      <c r="AU100" s="47">
        <f t="shared" si="82"/>
        <v>0.16549072834539036</v>
      </c>
      <c r="AV100" s="47">
        <f t="shared" si="83"/>
        <v>6.5347844058052038E-2</v>
      </c>
      <c r="AW100" s="47">
        <f t="shared" si="84"/>
        <v>3.3434519504945352E-2</v>
      </c>
      <c r="AX100" s="47">
        <f t="shared" si="85"/>
        <v>3.7031490800640172E-3</v>
      </c>
      <c r="AY100" s="47">
        <f t="shared" si="86"/>
        <v>3.0030202369478302E-3</v>
      </c>
      <c r="AZ100" s="47">
        <f t="shared" si="87"/>
        <v>0.10548853288000923</v>
      </c>
      <c r="BA100" s="47">
        <f t="shared" si="88"/>
        <v>6.0002195465381131E-2</v>
      </c>
      <c r="BB100" s="23">
        <f>IF(V100&gt;0,J100*DATA!$C$4,0)</f>
        <v>94035.5</v>
      </c>
      <c r="BC100" s="23">
        <f>IF(X100&gt;0,N100*_xlfn.XLOOKUP(Elektrenai!O100,DATA!$B$5:$B$6,DATA!$C$5:$C$6,"error",0,1),0)</f>
        <v>37442.5</v>
      </c>
      <c r="BD100" s="23">
        <f>IF(Z100&gt;0,(L100-M100)*DATA!$C$7,"0,00 ")</f>
        <v>8880.0000000000018</v>
      </c>
      <c r="BE100" s="23">
        <f>IF(G100="basement",D100*DATA!$C$8,IF(G100="ground",0,"error"))</f>
        <v>17620</v>
      </c>
      <c r="BF100" s="23">
        <f t="shared" si="89"/>
        <v>157978</v>
      </c>
      <c r="BG100" s="23">
        <v>1.48</v>
      </c>
      <c r="BH100" s="23">
        <v>1.4496456294296323</v>
      </c>
      <c r="BI100" s="23">
        <f t="shared" si="90"/>
        <v>0.85</v>
      </c>
      <c r="BJ100" s="23">
        <v>2.33</v>
      </c>
      <c r="BK100" s="23">
        <f t="shared" si="91"/>
        <v>0.21630769230769231</v>
      </c>
      <c r="BL100" s="23">
        <f t="shared" si="92"/>
        <v>0.20657105606258153</v>
      </c>
      <c r="BM100" s="5">
        <v>1.1000000000000001</v>
      </c>
      <c r="BN100" s="5">
        <f t="shared" si="93"/>
        <v>0.40124223602484466</v>
      </c>
      <c r="BO100" s="50"/>
      <c r="BP100" s="48">
        <f t="shared" si="56"/>
        <v>7708.75</v>
      </c>
      <c r="BQ100" s="51">
        <f t="shared" si="57"/>
        <v>5</v>
      </c>
      <c r="BR100" s="47">
        <f t="shared" si="94"/>
        <v>2466.8000000000002</v>
      </c>
      <c r="BS100" s="46">
        <f t="shared" si="58"/>
        <v>17.5</v>
      </c>
      <c r="BT100" s="46">
        <f t="shared" si="95"/>
        <v>6167</v>
      </c>
      <c r="BU100" s="46">
        <f t="shared" si="59"/>
        <v>194.45159825000002</v>
      </c>
      <c r="BV100" s="46">
        <f t="shared" si="60"/>
        <v>117.66788446538465</v>
      </c>
      <c r="BW100" s="46">
        <f t="shared" si="61"/>
        <v>155.16603935821382</v>
      </c>
      <c r="BX100" s="46">
        <f t="shared" si="62"/>
        <v>190.10039825000001</v>
      </c>
      <c r="BY100" s="46">
        <f t="shared" si="63"/>
        <v>190.92304960869564</v>
      </c>
      <c r="BZ100" s="46">
        <f t="shared" si="96"/>
        <v>224086.02182330005</v>
      </c>
      <c r="CA100" s="46">
        <f t="shared" si="96"/>
        <v>135600.47005790929</v>
      </c>
      <c r="CB100" s="46">
        <f t="shared" si="96"/>
        <v>178813.34375640564</v>
      </c>
      <c r="CC100" s="46">
        <f t="shared" si="96"/>
        <v>219071.69894330003</v>
      </c>
      <c r="CD100" s="46">
        <f t="shared" si="96"/>
        <v>220019.72236906088</v>
      </c>
    </row>
    <row r="101" spans="1:82" s="52" customFormat="1" ht="15" customHeight="1" x14ac:dyDescent="0.35">
      <c r="A101" s="39">
        <v>98</v>
      </c>
      <c r="B101" s="40" t="s">
        <v>82</v>
      </c>
      <c r="C101" s="40" t="s">
        <v>188</v>
      </c>
      <c r="D101" s="41">
        <v>641.29999999999995</v>
      </c>
      <c r="E101" s="41">
        <f t="shared" si="64"/>
        <v>2565.1999999999998</v>
      </c>
      <c r="F101" s="41">
        <v>110.2</v>
      </c>
      <c r="G101" s="42" t="s">
        <v>84</v>
      </c>
      <c r="H101" s="43">
        <v>5</v>
      </c>
      <c r="I101" s="44">
        <v>17.5</v>
      </c>
      <c r="J101" s="41">
        <f t="shared" si="65"/>
        <v>1600.7</v>
      </c>
      <c r="K101" s="42" t="s">
        <v>91</v>
      </c>
      <c r="L101" s="44">
        <v>327.8</v>
      </c>
      <c r="M101" s="44">
        <v>213.1</v>
      </c>
      <c r="N101" s="41">
        <v>641.29999999999995</v>
      </c>
      <c r="O101" s="45" t="s">
        <v>95</v>
      </c>
      <c r="P101" s="45" t="s">
        <v>91</v>
      </c>
      <c r="Q101" s="45" t="s">
        <v>87</v>
      </c>
      <c r="R101" s="45" t="s">
        <v>88</v>
      </c>
      <c r="S101" s="46">
        <f t="shared" si="66"/>
        <v>286927.26503770007</v>
      </c>
      <c r="T101" s="46">
        <f t="shared" si="49"/>
        <v>111.8537599554421</v>
      </c>
      <c r="U101" s="47">
        <f t="shared" si="67"/>
        <v>189022.50060080158</v>
      </c>
      <c r="V101" s="47">
        <f t="shared" si="50"/>
        <v>97904.764436898491</v>
      </c>
      <c r="W101" s="47">
        <f t="shared" si="68"/>
        <v>221017.23451715664</v>
      </c>
      <c r="X101" s="47">
        <f t="shared" si="51"/>
        <v>65910.030520543427</v>
      </c>
      <c r="Y101" s="48">
        <f t="shared" si="69"/>
        <v>277212.01445770008</v>
      </c>
      <c r="Z101" s="47">
        <f t="shared" si="52"/>
        <v>9715.2505799999926</v>
      </c>
      <c r="AA101" s="48">
        <f t="shared" si="70"/>
        <v>281007.36074711307</v>
      </c>
      <c r="AB101" s="47">
        <f t="shared" si="53"/>
        <v>5919.904290587001</v>
      </c>
      <c r="AC101" s="47">
        <f t="shared" si="71"/>
        <v>179449.94982802891</v>
      </c>
      <c r="AD101" s="47">
        <f t="shared" si="72"/>
        <v>107477.31520967116</v>
      </c>
      <c r="AE101" s="47">
        <f t="shared" si="73"/>
        <v>69.955539462041529</v>
      </c>
      <c r="AF101" s="49">
        <f t="shared" si="74"/>
        <v>0.62541965053216719</v>
      </c>
      <c r="AG101" s="47">
        <f>IF(ISBLANK($D101),"",S101*_xlfn.XLOOKUP(Q101,DATA!$B$24:$B$25,DATA!$C$24:$C$25,"error",0,1)/1000)</f>
        <v>114.27739111921518</v>
      </c>
      <c r="AH101" s="47">
        <f>IF(ISBLANK($D101),"",V101*_xlfn.XLOOKUP(Q101,DATA!$B$24:$B$25,DATA!$C$24:$C$25,"error",0,1)/1000)</f>
        <v>38.993509579927931</v>
      </c>
      <c r="AI101" s="47">
        <f>IF(ISBLANK($D101),"",X101*_xlfn.XLOOKUP(Q101,DATA!$B$24:$B$25,DATA!$C$24:$C$25,"error",0,1)/1000)</f>
        <v>26.250646955722036</v>
      </c>
      <c r="AJ101" s="47">
        <f>IF(ISBLANK($D101),"",Z101*_xlfn.XLOOKUP(Q101,DATA!$B$24:$B$25,DATA!$C$24:$C$25,"error",0,1)/1000)</f>
        <v>3.8693900010023974</v>
      </c>
      <c r="AK101" s="47">
        <f>IF(ISBLANK($D101),"",AB101*_xlfn.XLOOKUP(Q101,DATA!$B$24:$B$25,DATA!$C$24:$C$25,"error",0,1)/1000)</f>
        <v>2.3577794808549912</v>
      </c>
      <c r="AL101" s="47">
        <f t="shared" si="54"/>
        <v>71.471326017507351</v>
      </c>
      <c r="AM101" s="47">
        <f t="shared" si="55"/>
        <v>42.80606510170783</v>
      </c>
      <c r="AN101" s="47">
        <f t="shared" si="75"/>
        <v>3.8961898725257935</v>
      </c>
      <c r="AO101" s="47">
        <f t="shared" si="76"/>
        <v>1.3294503456161513</v>
      </c>
      <c r="AP101" s="47">
        <f t="shared" si="77"/>
        <v>0.89499334745433112</v>
      </c>
      <c r="AQ101" s="47">
        <f t="shared" si="78"/>
        <v>0.13192354136813311</v>
      </c>
      <c r="AR101" s="47">
        <f t="shared" si="79"/>
        <v>8.0386474043435671E-2</v>
      </c>
      <c r="AS101" s="47">
        <f t="shared" si="80"/>
        <v>2.4367537084820512</v>
      </c>
      <c r="AT101" s="47">
        <f t="shared" si="81"/>
        <v>1.4594361640437423</v>
      </c>
      <c r="AU101" s="47">
        <f t="shared" si="82"/>
        <v>0.2118998841912707</v>
      </c>
      <c r="AV101" s="47">
        <f t="shared" si="83"/>
        <v>7.2304067176141518E-2</v>
      </c>
      <c r="AW101" s="47">
        <f t="shared" si="84"/>
        <v>4.8675499111285915E-2</v>
      </c>
      <c r="AX101" s="47">
        <f t="shared" si="85"/>
        <v>7.1748513426239972E-3</v>
      </c>
      <c r="AY101" s="47">
        <f t="shared" si="86"/>
        <v>4.3719338886597956E-3</v>
      </c>
      <c r="AZ101" s="47">
        <f t="shared" si="87"/>
        <v>0.13252635151871123</v>
      </c>
      <c r="BA101" s="47">
        <f t="shared" si="88"/>
        <v>7.9373532672559477E-2</v>
      </c>
      <c r="BB101" s="23">
        <f>IF(V101&gt;0,J101*DATA!$C$4,0)</f>
        <v>104045.5</v>
      </c>
      <c r="BC101" s="23">
        <f>IF(X101&gt;0,N101*_xlfn.XLOOKUP(Elektrenai!O101,DATA!$B$5:$B$6,DATA!$C$5:$C$6,"error",0,1),0)</f>
        <v>54510.499999999993</v>
      </c>
      <c r="BD101" s="23">
        <f>IF(Z101&gt;0,(L101-M101)*DATA!$C$7,"0,00 ")</f>
        <v>17205.000000000004</v>
      </c>
      <c r="BE101" s="23">
        <f>IF(G101="basement",D101*DATA!$C$8,IF(G101="ground",0,"error"))</f>
        <v>25652</v>
      </c>
      <c r="BF101" s="23">
        <f t="shared" si="89"/>
        <v>201413</v>
      </c>
      <c r="BG101" s="23">
        <v>1.48</v>
      </c>
      <c r="BH101" s="23">
        <v>1.712339841366687</v>
      </c>
      <c r="BI101" s="23">
        <f t="shared" si="90"/>
        <v>0.85</v>
      </c>
      <c r="BJ101" s="23">
        <v>2.33</v>
      </c>
      <c r="BK101" s="23">
        <f t="shared" si="91"/>
        <v>0.21630769230769231</v>
      </c>
      <c r="BL101" s="23">
        <f t="shared" si="92"/>
        <v>0.20657105606258153</v>
      </c>
      <c r="BM101" s="5">
        <v>1.1000000000000001</v>
      </c>
      <c r="BN101" s="5">
        <f t="shared" si="93"/>
        <v>0.40124223602484466</v>
      </c>
      <c r="BO101" s="50"/>
      <c r="BP101" s="48">
        <f t="shared" si="56"/>
        <v>11222.75</v>
      </c>
      <c r="BQ101" s="51">
        <f t="shared" si="57"/>
        <v>5</v>
      </c>
      <c r="BR101" s="47">
        <f t="shared" si="94"/>
        <v>3591.28</v>
      </c>
      <c r="BS101" s="46">
        <f t="shared" si="58"/>
        <v>17.5</v>
      </c>
      <c r="BT101" s="46">
        <f t="shared" si="95"/>
        <v>8978.2000000000007</v>
      </c>
      <c r="BU101" s="46">
        <f t="shared" si="59"/>
        <v>248.98235425000004</v>
      </c>
      <c r="BV101" s="46">
        <f t="shared" si="60"/>
        <v>164.02507861923078</v>
      </c>
      <c r="BW101" s="46">
        <f t="shared" si="61"/>
        <v>191.78864501662324</v>
      </c>
      <c r="BX101" s="46">
        <f t="shared" si="62"/>
        <v>240.55190425000006</v>
      </c>
      <c r="BY101" s="46">
        <f t="shared" si="63"/>
        <v>243.8453321304348</v>
      </c>
      <c r="BZ101" s="46">
        <f t="shared" si="96"/>
        <v>286927.26503770007</v>
      </c>
      <c r="CA101" s="46">
        <f t="shared" si="96"/>
        <v>189022.50060080158</v>
      </c>
      <c r="CB101" s="46">
        <f t="shared" si="96"/>
        <v>221017.23451715664</v>
      </c>
      <c r="CC101" s="46">
        <f t="shared" si="96"/>
        <v>277212.01445770008</v>
      </c>
      <c r="CD101" s="46">
        <f t="shared" si="96"/>
        <v>281007.36074711307</v>
      </c>
    </row>
    <row r="102" spans="1:82" s="52" customFormat="1" ht="15" customHeight="1" x14ac:dyDescent="0.35">
      <c r="A102" s="39">
        <v>99</v>
      </c>
      <c r="B102" s="40" t="s">
        <v>82</v>
      </c>
      <c r="C102" s="40" t="s">
        <v>189</v>
      </c>
      <c r="D102" s="41">
        <v>455.8</v>
      </c>
      <c r="E102" s="41">
        <f t="shared" si="64"/>
        <v>1823.2000000000003</v>
      </c>
      <c r="F102" s="41">
        <v>100.4</v>
      </c>
      <c r="G102" s="42" t="s">
        <v>84</v>
      </c>
      <c r="H102" s="43">
        <v>5</v>
      </c>
      <c r="I102" s="44">
        <v>17.5</v>
      </c>
      <c r="J102" s="41">
        <f t="shared" si="65"/>
        <v>1458.3</v>
      </c>
      <c r="K102" s="42" t="s">
        <v>91</v>
      </c>
      <c r="L102" s="44">
        <v>298.7</v>
      </c>
      <c r="M102" s="44">
        <v>229.9</v>
      </c>
      <c r="N102" s="41">
        <v>455.8</v>
      </c>
      <c r="O102" s="45" t="s">
        <v>95</v>
      </c>
      <c r="P102" s="45" t="s">
        <v>91</v>
      </c>
      <c r="Q102" s="45" t="s">
        <v>87</v>
      </c>
      <c r="R102" s="45" t="s">
        <v>88</v>
      </c>
      <c r="S102" s="46">
        <f t="shared" si="66"/>
        <v>229319.55797660004</v>
      </c>
      <c r="T102" s="46">
        <f t="shared" si="49"/>
        <v>125.77860792924528</v>
      </c>
      <c r="U102" s="47">
        <f t="shared" si="67"/>
        <v>140124.50707491391</v>
      </c>
      <c r="V102" s="47">
        <f t="shared" si="50"/>
        <v>89195.050901686132</v>
      </c>
      <c r="W102" s="47">
        <f t="shared" si="68"/>
        <v>182474.41231737082</v>
      </c>
      <c r="X102" s="47">
        <f t="shared" si="51"/>
        <v>46845.145659229223</v>
      </c>
      <c r="Y102" s="48">
        <f t="shared" si="69"/>
        <v>223492.10165660005</v>
      </c>
      <c r="Z102" s="47">
        <f t="shared" si="52"/>
        <v>5827.4563199999975</v>
      </c>
      <c r="AA102" s="48">
        <f t="shared" si="70"/>
        <v>225112.02269568702</v>
      </c>
      <c r="AB102" s="47">
        <f t="shared" si="53"/>
        <v>4207.5352809130272</v>
      </c>
      <c r="AC102" s="47">
        <f t="shared" si="71"/>
        <v>146075.18816182838</v>
      </c>
      <c r="AD102" s="47">
        <f t="shared" si="72"/>
        <v>83244.369814771664</v>
      </c>
      <c r="AE102" s="47">
        <f t="shared" si="73"/>
        <v>80.120221677176588</v>
      </c>
      <c r="AF102" s="49">
        <f t="shared" si="74"/>
        <v>0.63699402462974408</v>
      </c>
      <c r="AG102" s="47">
        <f>IF(ISBLANK($D102),"",S102*_xlfn.XLOOKUP(Q102,DATA!$B$24:$B$25,DATA!$C$24:$C$25,"error",0,1)/1000)</f>
        <v>91.333393550920277</v>
      </c>
      <c r="AH102" s="47">
        <f>IF(ISBLANK($D102),"",V102*_xlfn.XLOOKUP(Q102,DATA!$B$24:$B$25,DATA!$C$24:$C$25,"error",0,1)/1000)</f>
        <v>35.524604873123558</v>
      </c>
      <c r="AI102" s="47">
        <f>IF(ISBLANK($D102),"",X102*_xlfn.XLOOKUP(Q102,DATA!$B$24:$B$25,DATA!$C$24:$C$25,"error",0,1)/1000)</f>
        <v>18.657484613157816</v>
      </c>
      <c r="AJ102" s="47">
        <f>IF(ISBLANK($D102),"",Z102*_xlfn.XLOOKUP(Q102,DATA!$B$24:$B$25,DATA!$C$24:$C$25,"error",0,1)/1000)</f>
        <v>2.320959303129599</v>
      </c>
      <c r="AK102" s="47">
        <f>IF(ISBLANK($D102),"",AB102*_xlfn.XLOOKUP(Q102,DATA!$B$24:$B$25,DATA!$C$24:$C$25,"error",0,1)/1000)</f>
        <v>1.6757771516820406</v>
      </c>
      <c r="AL102" s="47">
        <f t="shared" si="54"/>
        <v>58.17882594109301</v>
      </c>
      <c r="AM102" s="47">
        <f t="shared" si="55"/>
        <v>33.154567609827268</v>
      </c>
      <c r="AN102" s="47">
        <f t="shared" si="75"/>
        <v>3.1139339067102076</v>
      </c>
      <c r="AO102" s="47">
        <f t="shared" si="76"/>
        <v>1.2111810076916549</v>
      </c>
      <c r="AP102" s="47">
        <f t="shared" si="77"/>
        <v>0.63611097422373963</v>
      </c>
      <c r="AQ102" s="47">
        <f t="shared" si="78"/>
        <v>7.9131121587860148E-2</v>
      </c>
      <c r="AR102" s="47">
        <f t="shared" si="79"/>
        <v>5.7134188163102395E-2</v>
      </c>
      <c r="AS102" s="47">
        <f t="shared" si="80"/>
        <v>1.9835572916663573</v>
      </c>
      <c r="AT102" s="47">
        <f t="shared" si="81"/>
        <v>1.1303766150438503</v>
      </c>
      <c r="AU102" s="47">
        <f t="shared" si="82"/>
        <v>0.1693557695594046</v>
      </c>
      <c r="AV102" s="47">
        <f t="shared" si="83"/>
        <v>6.5871819305908116E-2</v>
      </c>
      <c r="AW102" s="47">
        <f t="shared" si="84"/>
        <v>3.4595809285707352E-2</v>
      </c>
      <c r="AX102" s="47">
        <f t="shared" si="85"/>
        <v>4.3036597416960002E-3</v>
      </c>
      <c r="AY102" s="47">
        <f t="shared" si="86"/>
        <v>3.1073249126011421E-3</v>
      </c>
      <c r="AZ102" s="47">
        <f t="shared" si="87"/>
        <v>0.10787861324591262</v>
      </c>
      <c r="BA102" s="47">
        <f t="shared" si="88"/>
        <v>6.1477156313491974E-2</v>
      </c>
      <c r="BB102" s="23">
        <f>IF(V102&gt;0,J102*DATA!$C$4,0)</f>
        <v>94789.5</v>
      </c>
      <c r="BC102" s="23">
        <f>IF(X102&gt;0,N102*_xlfn.XLOOKUP(Elektrenai!O102,DATA!$B$5:$B$6,DATA!$C$5:$C$6,"error",0,1),0)</f>
        <v>38743</v>
      </c>
      <c r="BD102" s="23">
        <f>IF(Z102&gt;0,(L102-M102)*DATA!$C$7,"0,00 ")</f>
        <v>10319.999999999998</v>
      </c>
      <c r="BE102" s="23">
        <f>IF(G102="basement",D102*DATA!$C$8,IF(G102="ground",0,"error"))</f>
        <v>18232</v>
      </c>
      <c r="BF102" s="23">
        <f t="shared" si="89"/>
        <v>162084.5</v>
      </c>
      <c r="BG102" s="23">
        <v>1.48</v>
      </c>
      <c r="BH102" s="23">
        <v>1.5030800133913624</v>
      </c>
      <c r="BI102" s="23">
        <f t="shared" si="90"/>
        <v>0.85</v>
      </c>
      <c r="BJ102" s="23">
        <v>2.33</v>
      </c>
      <c r="BK102" s="23">
        <f t="shared" si="91"/>
        <v>0.21630769230769231</v>
      </c>
      <c r="BL102" s="23">
        <f t="shared" si="92"/>
        <v>0.20657105606258153</v>
      </c>
      <c r="BM102" s="5">
        <v>1.1000000000000001</v>
      </c>
      <c r="BN102" s="5">
        <f t="shared" si="93"/>
        <v>0.40124223602484466</v>
      </c>
      <c r="BO102" s="50"/>
      <c r="BP102" s="48">
        <f t="shared" si="56"/>
        <v>7976.5</v>
      </c>
      <c r="BQ102" s="51">
        <f t="shared" si="57"/>
        <v>5</v>
      </c>
      <c r="BR102" s="47">
        <f t="shared" si="94"/>
        <v>2552.48</v>
      </c>
      <c r="BS102" s="46">
        <f t="shared" si="58"/>
        <v>17.5</v>
      </c>
      <c r="BT102" s="46">
        <f t="shared" si="95"/>
        <v>6381.2000000000007</v>
      </c>
      <c r="BU102" s="46">
        <f t="shared" si="59"/>
        <v>198.99302150000003</v>
      </c>
      <c r="BV102" s="46">
        <f t="shared" si="60"/>
        <v>121.59363682307696</v>
      </c>
      <c r="BW102" s="46">
        <f t="shared" si="61"/>
        <v>158.34294716883966</v>
      </c>
      <c r="BX102" s="46">
        <f t="shared" si="62"/>
        <v>193.93622150000002</v>
      </c>
      <c r="BY102" s="46">
        <f t="shared" si="63"/>
        <v>195.34191486956524</v>
      </c>
      <c r="BZ102" s="46">
        <f t="shared" si="96"/>
        <v>229319.55797660004</v>
      </c>
      <c r="CA102" s="46">
        <f t="shared" si="96"/>
        <v>140124.50707491391</v>
      </c>
      <c r="CB102" s="46">
        <f t="shared" si="96"/>
        <v>182474.41231737082</v>
      </c>
      <c r="CC102" s="46">
        <f t="shared" si="96"/>
        <v>223492.10165660005</v>
      </c>
      <c r="CD102" s="46">
        <f t="shared" si="96"/>
        <v>225112.02269568702</v>
      </c>
    </row>
    <row r="103" spans="1:82" s="52" customFormat="1" ht="15" customHeight="1" x14ac:dyDescent="0.35">
      <c r="A103" s="39">
        <v>100</v>
      </c>
      <c r="B103" s="40" t="s">
        <v>82</v>
      </c>
      <c r="C103" s="40" t="s">
        <v>190</v>
      </c>
      <c r="D103" s="41">
        <v>423.7</v>
      </c>
      <c r="E103" s="41">
        <f t="shared" si="64"/>
        <v>1694.8000000000002</v>
      </c>
      <c r="F103" s="41">
        <v>95.4</v>
      </c>
      <c r="G103" s="42" t="s">
        <v>84</v>
      </c>
      <c r="H103" s="43">
        <v>5</v>
      </c>
      <c r="I103" s="44">
        <v>17.5</v>
      </c>
      <c r="J103" s="41">
        <f t="shared" si="65"/>
        <v>1385.8</v>
      </c>
      <c r="K103" s="42" t="s">
        <v>91</v>
      </c>
      <c r="L103" s="44">
        <v>283.7</v>
      </c>
      <c r="M103" s="44">
        <v>226.9</v>
      </c>
      <c r="N103" s="41">
        <v>423.7</v>
      </c>
      <c r="O103" s="45" t="s">
        <v>95</v>
      </c>
      <c r="P103" s="45" t="s">
        <v>91</v>
      </c>
      <c r="Q103" s="45" t="s">
        <v>87</v>
      </c>
      <c r="R103" s="45" t="s">
        <v>88</v>
      </c>
      <c r="S103" s="46">
        <f t="shared" si="66"/>
        <v>215048.38244330001</v>
      </c>
      <c r="T103" s="46">
        <f t="shared" si="49"/>
        <v>126.88717396937692</v>
      </c>
      <c r="U103" s="47">
        <f t="shared" si="67"/>
        <v>130287.70114346003</v>
      </c>
      <c r="V103" s="47">
        <f t="shared" si="50"/>
        <v>84760.681299839984</v>
      </c>
      <c r="W103" s="47">
        <f t="shared" si="68"/>
        <v>171502.33545818506</v>
      </c>
      <c r="X103" s="47">
        <f t="shared" si="51"/>
        <v>43546.046985114954</v>
      </c>
      <c r="Y103" s="48">
        <f t="shared" si="69"/>
        <v>210237.34292329999</v>
      </c>
      <c r="Z103" s="47">
        <f t="shared" si="52"/>
        <v>4811.0395200000203</v>
      </c>
      <c r="AA103" s="48">
        <f t="shared" si="70"/>
        <v>211137.16546540867</v>
      </c>
      <c r="AB103" s="47">
        <f t="shared" si="53"/>
        <v>3911.2169778913376</v>
      </c>
      <c r="AC103" s="47">
        <f t="shared" si="71"/>
        <v>137028.9847828463</v>
      </c>
      <c r="AD103" s="47">
        <f t="shared" si="72"/>
        <v>78019.397660453717</v>
      </c>
      <c r="AE103" s="47">
        <f t="shared" si="73"/>
        <v>80.852598998611214</v>
      </c>
      <c r="AF103" s="49">
        <f t="shared" si="74"/>
        <v>0.63720072304647801</v>
      </c>
      <c r="AG103" s="47">
        <f>IF(ISBLANK($D103),"",S103*_xlfn.XLOOKUP(Q103,DATA!$B$24:$B$25,DATA!$C$24:$C$25,"error",0,1)/1000)</f>
        <v>85.649469759517544</v>
      </c>
      <c r="AH103" s="47">
        <f>IF(ISBLANK($D103),"",V103*_xlfn.XLOOKUP(Q103,DATA!$B$24:$B$25,DATA!$C$24:$C$25,"error",0,1)/1000)</f>
        <v>33.758484148100273</v>
      </c>
      <c r="AI103" s="47">
        <f>IF(ISBLANK($D103),"",X103*_xlfn.XLOOKUP(Q103,DATA!$B$24:$B$25,DATA!$C$24:$C$25,"error",0,1)/1000)</f>
        <v>17.343519593231584</v>
      </c>
      <c r="AJ103" s="47">
        <f>IF(ISBLANK($D103),"",Z103*_xlfn.XLOOKUP(Q103,DATA!$B$24:$B$25,DATA!$C$24:$C$25,"error",0,1)/1000)</f>
        <v>1.9161408200256083</v>
      </c>
      <c r="AK103" s="47">
        <f>IF(ISBLANK($D103),"",AB103*_xlfn.XLOOKUP(Q103,DATA!$B$24:$B$25,DATA!$C$24:$C$25,"error",0,1)/1000)</f>
        <v>1.5577594979545619</v>
      </c>
      <c r="AL103" s="47">
        <f t="shared" si="54"/>
        <v>54.57590405931203</v>
      </c>
      <c r="AM103" s="47">
        <f t="shared" si="55"/>
        <v>31.073565700205513</v>
      </c>
      <c r="AN103" s="47">
        <f t="shared" si="75"/>
        <v>2.9201453883044173</v>
      </c>
      <c r="AO103" s="47">
        <f t="shared" si="76"/>
        <v>1.1509666326949843</v>
      </c>
      <c r="AP103" s="47">
        <f t="shared" si="77"/>
        <v>0.59131246112022406</v>
      </c>
      <c r="AQ103" s="47">
        <f t="shared" si="78"/>
        <v>6.5329181776024384E-2</v>
      </c>
      <c r="AR103" s="47">
        <f t="shared" si="79"/>
        <v>5.3110477237180306E-2</v>
      </c>
      <c r="AS103" s="47">
        <f t="shared" si="80"/>
        <v>1.860718752828413</v>
      </c>
      <c r="AT103" s="47">
        <f t="shared" si="81"/>
        <v>1.0594266354760042</v>
      </c>
      <c r="AU103" s="47">
        <f t="shared" si="82"/>
        <v>0.15881630255412632</v>
      </c>
      <c r="AV103" s="47">
        <f t="shared" si="83"/>
        <v>6.2596974006807568E-2</v>
      </c>
      <c r="AW103" s="47">
        <f t="shared" si="84"/>
        <v>3.215937778489291E-2</v>
      </c>
      <c r="AX103" s="47">
        <f t="shared" si="85"/>
        <v>3.5530214146560165E-3</v>
      </c>
      <c r="AY103" s="47">
        <f t="shared" si="86"/>
        <v>2.8884896127010094E-3</v>
      </c>
      <c r="AZ103" s="47">
        <f t="shared" si="87"/>
        <v>0.1011978628190575</v>
      </c>
      <c r="BA103" s="47">
        <f t="shared" si="88"/>
        <v>5.7618439735068819E-2</v>
      </c>
      <c r="BB103" s="23">
        <f>IF(V103&gt;0,J103*DATA!$C$4,0)</f>
        <v>90077</v>
      </c>
      <c r="BC103" s="23">
        <f>IF(X103&gt;0,N103*_xlfn.XLOOKUP(Elektrenai!O103,DATA!$B$5:$B$6,DATA!$C$5:$C$6,"error",0,1),0)</f>
        <v>36014.5</v>
      </c>
      <c r="BD103" s="23">
        <f>IF(Z103&gt;0,(L103-M103)*DATA!$C$7,"0,00 ")</f>
        <v>8519.9999999999982</v>
      </c>
      <c r="BE103" s="23">
        <f>IF(G103="basement",D103*DATA!$C$8,IF(G103="ground",0,"error"))</f>
        <v>16948</v>
      </c>
      <c r="BF103" s="23">
        <f t="shared" si="89"/>
        <v>151559.5</v>
      </c>
      <c r="BG103" s="23">
        <v>1.48</v>
      </c>
      <c r="BH103" s="23">
        <v>1.4503701092703563</v>
      </c>
      <c r="BI103" s="23">
        <f t="shared" si="90"/>
        <v>0.85</v>
      </c>
      <c r="BJ103" s="23">
        <v>2.33</v>
      </c>
      <c r="BK103" s="23">
        <f t="shared" si="91"/>
        <v>0.21630769230769231</v>
      </c>
      <c r="BL103" s="23">
        <f t="shared" si="92"/>
        <v>0.20657105606258153</v>
      </c>
      <c r="BM103" s="5">
        <v>1.1000000000000001</v>
      </c>
      <c r="BN103" s="5">
        <f t="shared" si="93"/>
        <v>0.40124223602484466</v>
      </c>
      <c r="BO103" s="50"/>
      <c r="BP103" s="48">
        <f t="shared" si="56"/>
        <v>7414.75</v>
      </c>
      <c r="BQ103" s="51">
        <f t="shared" si="57"/>
        <v>5</v>
      </c>
      <c r="BR103" s="47">
        <f t="shared" si="94"/>
        <v>2372.7200000000003</v>
      </c>
      <c r="BS103" s="46">
        <f t="shared" si="58"/>
        <v>17.5</v>
      </c>
      <c r="BT103" s="46">
        <f t="shared" si="95"/>
        <v>5931.8</v>
      </c>
      <c r="BU103" s="46">
        <f t="shared" si="59"/>
        <v>186.60914825</v>
      </c>
      <c r="BV103" s="46">
        <f t="shared" si="60"/>
        <v>113.05770665000001</v>
      </c>
      <c r="BW103" s="46">
        <f t="shared" si="61"/>
        <v>148.82188082105608</v>
      </c>
      <c r="BX103" s="46">
        <f t="shared" si="62"/>
        <v>182.43434824999997</v>
      </c>
      <c r="BY103" s="46">
        <f t="shared" si="63"/>
        <v>183.2151730869565</v>
      </c>
      <c r="BZ103" s="46">
        <f t="shared" si="96"/>
        <v>215048.38244330001</v>
      </c>
      <c r="CA103" s="46">
        <f t="shared" si="96"/>
        <v>130287.70114346003</v>
      </c>
      <c r="CB103" s="46">
        <f t="shared" si="96"/>
        <v>171502.33545818506</v>
      </c>
      <c r="CC103" s="46">
        <f t="shared" si="96"/>
        <v>210237.34292329999</v>
      </c>
      <c r="CD103" s="46">
        <f t="shared" si="96"/>
        <v>211137.16546540867</v>
      </c>
    </row>
    <row r="104" spans="1:82" s="52" customFormat="1" ht="15" customHeight="1" x14ac:dyDescent="0.35">
      <c r="A104" s="39">
        <v>101</v>
      </c>
      <c r="B104" s="40" t="s">
        <v>82</v>
      </c>
      <c r="C104" s="40" t="s">
        <v>191</v>
      </c>
      <c r="D104" s="41">
        <v>536.29999999999995</v>
      </c>
      <c r="E104" s="41">
        <f t="shared" si="64"/>
        <v>2145.1999999999998</v>
      </c>
      <c r="F104" s="41">
        <v>109.4</v>
      </c>
      <c r="G104" s="42" t="s">
        <v>90</v>
      </c>
      <c r="H104" s="43">
        <v>5</v>
      </c>
      <c r="I104" s="44">
        <v>17.5</v>
      </c>
      <c r="J104" s="41">
        <f t="shared" si="65"/>
        <v>1589.1</v>
      </c>
      <c r="K104" s="42" t="s">
        <v>91</v>
      </c>
      <c r="L104" s="44">
        <v>325.39999999999998</v>
      </c>
      <c r="M104" s="44">
        <v>178.9</v>
      </c>
      <c r="N104" s="41">
        <v>536.29999999999995</v>
      </c>
      <c r="O104" s="45" t="s">
        <v>95</v>
      </c>
      <c r="P104" s="45" t="s">
        <v>91</v>
      </c>
      <c r="Q104" s="45" t="s">
        <v>87</v>
      </c>
      <c r="R104" s="45" t="s">
        <v>88</v>
      </c>
      <c r="S104" s="46">
        <f t="shared" si="66"/>
        <v>261816.49681054006</v>
      </c>
      <c r="T104" s="46">
        <f t="shared" si="49"/>
        <v>122.04759314308227</v>
      </c>
      <c r="U104" s="47">
        <f t="shared" si="67"/>
        <v>164621.23150993694</v>
      </c>
      <c r="V104" s="47">
        <f t="shared" si="50"/>
        <v>97195.265300603118</v>
      </c>
      <c r="W104" s="47">
        <f t="shared" si="68"/>
        <v>206697.91055111785</v>
      </c>
      <c r="X104" s="47">
        <f t="shared" si="51"/>
        <v>55118.586259422213</v>
      </c>
      <c r="Y104" s="48">
        <f t="shared" si="69"/>
        <v>249407.74171054005</v>
      </c>
      <c r="Z104" s="47">
        <f t="shared" si="52"/>
        <v>12408.755100000009</v>
      </c>
      <c r="AA104" s="48">
        <f t="shared" si="70"/>
        <v>261816.49681054006</v>
      </c>
      <c r="AB104" s="47">
        <f t="shared" si="53"/>
        <v>0</v>
      </c>
      <c r="AC104" s="47">
        <f t="shared" si="71"/>
        <v>164722.60666002534</v>
      </c>
      <c r="AD104" s="47">
        <f t="shared" si="72"/>
        <v>97093.890150514722</v>
      </c>
      <c r="AE104" s="47">
        <f t="shared" si="73"/>
        <v>76.786596429249187</v>
      </c>
      <c r="AF104" s="49">
        <f t="shared" si="74"/>
        <v>0.62915289397988017</v>
      </c>
      <c r="AG104" s="47">
        <f>IF(ISBLANK($D104),"",S104*_xlfn.XLOOKUP(Q104,DATA!$B$24:$B$25,DATA!$C$24:$C$25,"error",0,1)/1000)</f>
        <v>104.27627434970189</v>
      </c>
      <c r="AH104" s="47">
        <f>IF(ISBLANK($D104),"",V104*_xlfn.XLOOKUP(Q104,DATA!$B$24:$B$25,DATA!$C$24:$C$25,"error",0,1)/1000)</f>
        <v>38.710930263924212</v>
      </c>
      <c r="AI104" s="47">
        <f>IF(ISBLANK($D104),"",X104*_xlfn.XLOOKUP(Q104,DATA!$B$24:$B$25,DATA!$C$24:$C$25,"error",0,1)/1000)</f>
        <v>21.95263053540268</v>
      </c>
      <c r="AJ104" s="47">
        <f>IF(ISBLANK($D104),"",Z104*_xlfn.XLOOKUP(Q104,DATA!$B$24:$B$25,DATA!$C$24:$C$25,"error",0,1)/1000)</f>
        <v>4.9421589812280047</v>
      </c>
      <c r="AK104" s="47">
        <f>IF(ISBLANK($D104),"",AB104*_xlfn.XLOOKUP(Q104,DATA!$B$24:$B$25,DATA!$C$24:$C$25,"error",0,1)/1000)</f>
        <v>0</v>
      </c>
      <c r="AL104" s="47">
        <f t="shared" si="54"/>
        <v>65.605719780554892</v>
      </c>
      <c r="AM104" s="47">
        <f t="shared" si="55"/>
        <v>38.670554569147001</v>
      </c>
      <c r="AN104" s="47">
        <f t="shared" si="75"/>
        <v>3.555210353395228</v>
      </c>
      <c r="AO104" s="47">
        <f t="shared" si="76"/>
        <v>1.3198160456166841</v>
      </c>
      <c r="AP104" s="47">
        <f t="shared" si="77"/>
        <v>0.74845615505965712</v>
      </c>
      <c r="AQ104" s="47">
        <f t="shared" si="78"/>
        <v>0.16849868186949893</v>
      </c>
      <c r="AR104" s="47">
        <f t="shared" si="79"/>
        <v>0</v>
      </c>
      <c r="AS104" s="47">
        <f t="shared" si="80"/>
        <v>2.2367708825458399</v>
      </c>
      <c r="AT104" s="47">
        <f t="shared" si="81"/>
        <v>1.3184394708493881</v>
      </c>
      <c r="AU104" s="47">
        <f t="shared" si="82"/>
        <v>0.19335522313025263</v>
      </c>
      <c r="AV104" s="47">
        <f t="shared" si="83"/>
        <v>7.1780091928285439E-2</v>
      </c>
      <c r="AW104" s="47">
        <f t="shared" si="84"/>
        <v>4.0705863360958452E-2</v>
      </c>
      <c r="AX104" s="47">
        <f t="shared" si="85"/>
        <v>9.1640429092800096E-3</v>
      </c>
      <c r="AY104" s="47">
        <f t="shared" si="86"/>
        <v>0</v>
      </c>
      <c r="AZ104" s="47">
        <f t="shared" si="87"/>
        <v>0.1216499981985239</v>
      </c>
      <c r="BA104" s="47">
        <f t="shared" si="88"/>
        <v>7.1705224931728734E-2</v>
      </c>
      <c r="BB104" s="23">
        <f>IF(V104&gt;0,J104*DATA!$C$4,0)</f>
        <v>103291.5</v>
      </c>
      <c r="BC104" s="23">
        <f>IF(X104&gt;0,N104*_xlfn.XLOOKUP(Elektrenai!O104,DATA!$B$5:$B$6,DATA!$C$5:$C$6,"error",0,1),0)</f>
        <v>45585.499999999993</v>
      </c>
      <c r="BD104" s="23">
        <f>IF(Z104&gt;0,(L104-M104)*DATA!$C$7,"0,00 ")</f>
        <v>21974.999999999996</v>
      </c>
      <c r="BE104" s="23">
        <f>IF(G104="basement",D104*DATA!$C$8,IF(G104="ground",0,"error"))</f>
        <v>0</v>
      </c>
      <c r="BF104" s="23">
        <f t="shared" si="89"/>
        <v>170852</v>
      </c>
      <c r="BG104" s="23">
        <v>1.48</v>
      </c>
      <c r="BH104" s="23">
        <v>1.887876459741856</v>
      </c>
      <c r="BI104" s="23">
        <f t="shared" si="90"/>
        <v>0.56999999999999995</v>
      </c>
      <c r="BJ104" s="23">
        <v>2.33</v>
      </c>
      <c r="BK104" s="23">
        <f t="shared" si="91"/>
        <v>0.21630769230769231</v>
      </c>
      <c r="BL104" s="23">
        <f t="shared" si="92"/>
        <v>0.20657105606258153</v>
      </c>
      <c r="BM104" s="5">
        <v>1.1000000000000001</v>
      </c>
      <c r="BN104" s="5">
        <f t="shared" si="93"/>
        <v>0.56999999999999995</v>
      </c>
      <c r="BO104" s="50"/>
      <c r="BP104" s="48">
        <f t="shared" si="56"/>
        <v>9385.25</v>
      </c>
      <c r="BQ104" s="51">
        <f t="shared" si="57"/>
        <v>5</v>
      </c>
      <c r="BR104" s="47">
        <f t="shared" si="94"/>
        <v>3003.28</v>
      </c>
      <c r="BS104" s="46">
        <f t="shared" si="58"/>
        <v>17.5</v>
      </c>
      <c r="BT104" s="46">
        <f t="shared" si="95"/>
        <v>7508.2000000000007</v>
      </c>
      <c r="BU104" s="46">
        <f t="shared" si="59"/>
        <v>227.19237835000004</v>
      </c>
      <c r="BV104" s="46">
        <f t="shared" si="60"/>
        <v>142.85077361153847</v>
      </c>
      <c r="BW104" s="46">
        <f t="shared" si="61"/>
        <v>179.36299075938723</v>
      </c>
      <c r="BX104" s="46">
        <f t="shared" si="62"/>
        <v>216.42462835000003</v>
      </c>
      <c r="BY104" s="46">
        <f t="shared" si="63"/>
        <v>227.19237835000004</v>
      </c>
      <c r="BZ104" s="46">
        <f t="shared" si="96"/>
        <v>261816.49681054006</v>
      </c>
      <c r="CA104" s="46">
        <f t="shared" si="96"/>
        <v>164621.23150993694</v>
      </c>
      <c r="CB104" s="46">
        <f t="shared" si="96"/>
        <v>206697.91055111785</v>
      </c>
      <c r="CC104" s="46">
        <f t="shared" si="96"/>
        <v>249407.74171054005</v>
      </c>
      <c r="CD104" s="46">
        <f t="shared" si="96"/>
        <v>261816.49681054006</v>
      </c>
    </row>
    <row r="105" spans="1:82" s="52" customFormat="1" ht="15" customHeight="1" x14ac:dyDescent="0.35">
      <c r="A105" s="39">
        <v>102</v>
      </c>
      <c r="B105" s="40" t="s">
        <v>82</v>
      </c>
      <c r="C105" s="40" t="s">
        <v>192</v>
      </c>
      <c r="D105" s="41">
        <v>455.31</v>
      </c>
      <c r="E105" s="41">
        <f t="shared" si="64"/>
        <v>1821.2400000000002</v>
      </c>
      <c r="F105" s="41">
        <v>98.2</v>
      </c>
      <c r="G105" s="42" t="s">
        <v>84</v>
      </c>
      <c r="H105" s="43">
        <v>5</v>
      </c>
      <c r="I105" s="44">
        <v>17.5</v>
      </c>
      <c r="J105" s="41">
        <f t="shared" si="65"/>
        <v>1443.7</v>
      </c>
      <c r="K105" s="42" t="s">
        <v>91</v>
      </c>
      <c r="L105" s="44">
        <v>274.8</v>
      </c>
      <c r="M105" s="44">
        <v>178.6</v>
      </c>
      <c r="N105" s="41">
        <v>455.31</v>
      </c>
      <c r="O105" s="45" t="s">
        <v>95</v>
      </c>
      <c r="P105" s="45" t="s">
        <v>91</v>
      </c>
      <c r="Q105" s="45" t="s">
        <v>87</v>
      </c>
      <c r="R105" s="45" t="s">
        <v>88</v>
      </c>
      <c r="S105" s="46">
        <f t="shared" si="66"/>
        <v>229211.21056743004</v>
      </c>
      <c r="T105" s="46">
        <f t="shared" si="49"/>
        <v>125.85447857911643</v>
      </c>
      <c r="U105" s="47">
        <f t="shared" si="67"/>
        <v>140909.1499579777</v>
      </c>
      <c r="V105" s="47">
        <f t="shared" si="50"/>
        <v>88302.060609452339</v>
      </c>
      <c r="W105" s="47">
        <f t="shared" si="68"/>
        <v>182416.4249814194</v>
      </c>
      <c r="X105" s="47">
        <f t="shared" si="51"/>
        <v>46794.785586010636</v>
      </c>
      <c r="Y105" s="48">
        <f t="shared" si="69"/>
        <v>221062.93588743004</v>
      </c>
      <c r="Z105" s="47">
        <f t="shared" si="52"/>
        <v>8148.2746800000023</v>
      </c>
      <c r="AA105" s="48">
        <f t="shared" si="70"/>
        <v>225008.19852541047</v>
      </c>
      <c r="AB105" s="47">
        <f t="shared" si="53"/>
        <v>4203.0120420195744</v>
      </c>
      <c r="AC105" s="47">
        <f t="shared" si="71"/>
        <v>147448.13291748255</v>
      </c>
      <c r="AD105" s="47">
        <f t="shared" si="72"/>
        <v>81763.077649947489</v>
      </c>
      <c r="AE105" s="47">
        <f t="shared" si="73"/>
        <v>80.960297883575222</v>
      </c>
      <c r="AF105" s="49">
        <f t="shared" si="74"/>
        <v>0.6432849970665192</v>
      </c>
      <c r="AG105" s="47">
        <f>IF(ISBLANK($D105),"",S105*_xlfn.XLOOKUP(Q105,DATA!$B$24:$B$25,DATA!$C$24:$C$25,"error",0,1)/1000)</f>
        <v>91.290240944796039</v>
      </c>
      <c r="AH105" s="47">
        <f>IF(ISBLANK($D105),"",V105*_xlfn.XLOOKUP(Q105,DATA!$B$24:$B$25,DATA!$C$24:$C$25,"error",0,1)/1000)</f>
        <v>35.16894469953268</v>
      </c>
      <c r="AI105" s="47">
        <f>IF(ISBLANK($D105),"",X105*_xlfn.XLOOKUP(Q105,DATA!$B$24:$B$25,DATA!$C$24:$C$25,"error",0,1)/1000)</f>
        <v>18.637427203196317</v>
      </c>
      <c r="AJ105" s="47">
        <f>IF(ISBLANK($D105),"",Z105*_xlfn.XLOOKUP(Q105,DATA!$B$24:$B$25,DATA!$C$24:$C$25,"error",0,1)/1000)</f>
        <v>3.2452948395504007</v>
      </c>
      <c r="AK105" s="47">
        <f>IF(ISBLANK($D105),"",AB105*_xlfn.XLOOKUP(Q105,DATA!$B$24:$B$25,DATA!$C$24:$C$25,"error",0,1)/1000)</f>
        <v>1.6739756360955562</v>
      </c>
      <c r="AL105" s="47">
        <f t="shared" si="54"/>
        <v>58.725642378374957</v>
      </c>
      <c r="AM105" s="47">
        <f t="shared" si="55"/>
        <v>32.564598566421083</v>
      </c>
      <c r="AN105" s="47">
        <f t="shared" si="75"/>
        <v>3.1124626555265076</v>
      </c>
      <c r="AO105" s="47">
        <f t="shared" si="76"/>
        <v>1.1990550783819813</v>
      </c>
      <c r="AP105" s="47">
        <f t="shared" si="77"/>
        <v>0.63542713399256423</v>
      </c>
      <c r="AQ105" s="47">
        <f t="shared" si="78"/>
        <v>0.11064555082488593</v>
      </c>
      <c r="AR105" s="47">
        <f t="shared" si="79"/>
        <v>5.7072767030588653E-2</v>
      </c>
      <c r="AS105" s="47">
        <f t="shared" si="80"/>
        <v>2.0022005302300201</v>
      </c>
      <c r="AT105" s="47">
        <f t="shared" si="81"/>
        <v>1.1102621252964875</v>
      </c>
      <c r="AU105" s="47">
        <f t="shared" si="82"/>
        <v>0.16927575344991241</v>
      </c>
      <c r="AV105" s="47">
        <f t="shared" si="83"/>
        <v>6.521233321808928E-2</v>
      </c>
      <c r="AW105" s="47">
        <f t="shared" si="84"/>
        <v>3.455861765220581E-2</v>
      </c>
      <c r="AX105" s="47">
        <f t="shared" si="85"/>
        <v>6.0176172551040042E-3</v>
      </c>
      <c r="AY105" s="47">
        <f t="shared" si="86"/>
        <v>3.1039844360606287E-3</v>
      </c>
      <c r="AZ105" s="47">
        <f t="shared" si="87"/>
        <v>0.10889255256145973</v>
      </c>
      <c r="BA105" s="47">
        <f t="shared" si="88"/>
        <v>6.0383200888452684E-2</v>
      </c>
      <c r="BB105" s="23">
        <f>IF(V105&gt;0,J105*DATA!$C$4,0)</f>
        <v>93840.5</v>
      </c>
      <c r="BC105" s="23">
        <f>IF(X105&gt;0,N105*_xlfn.XLOOKUP(Elektrenai!O105,DATA!$B$5:$B$6,DATA!$C$5:$C$6,"error",0,1),0)</f>
        <v>38701.35</v>
      </c>
      <c r="BD105" s="23">
        <f>IF(Z105&gt;0,(L105-M105)*DATA!$C$7,"0,00 ")</f>
        <v>14430.000000000002</v>
      </c>
      <c r="BE105" s="23">
        <f>IF(G105="basement",D105*DATA!$C$8,IF(G105="ground",0,"error"))</f>
        <v>18212.400000000001</v>
      </c>
      <c r="BF105" s="23">
        <f t="shared" si="89"/>
        <v>165184.25</v>
      </c>
      <c r="BG105" s="23">
        <v>1.48</v>
      </c>
      <c r="BH105" s="23">
        <v>1.7126273653566233</v>
      </c>
      <c r="BI105" s="23">
        <f t="shared" si="90"/>
        <v>0.85</v>
      </c>
      <c r="BJ105" s="23">
        <v>2.33</v>
      </c>
      <c r="BK105" s="23">
        <f t="shared" si="91"/>
        <v>0.21630769230769231</v>
      </c>
      <c r="BL105" s="23">
        <f t="shared" si="92"/>
        <v>0.20657105606258153</v>
      </c>
      <c r="BM105" s="5">
        <v>1.1000000000000001</v>
      </c>
      <c r="BN105" s="5">
        <f t="shared" si="93"/>
        <v>0.40124223602484466</v>
      </c>
      <c r="BO105" s="50"/>
      <c r="BP105" s="48">
        <f t="shared" si="56"/>
        <v>7967.9250000000002</v>
      </c>
      <c r="BQ105" s="51">
        <f t="shared" si="57"/>
        <v>5</v>
      </c>
      <c r="BR105" s="47">
        <f t="shared" si="94"/>
        <v>2549.7360000000003</v>
      </c>
      <c r="BS105" s="46">
        <f t="shared" si="58"/>
        <v>17.5</v>
      </c>
      <c r="BT105" s="46">
        <f t="shared" si="95"/>
        <v>6374.34</v>
      </c>
      <c r="BU105" s="46">
        <f t="shared" si="59"/>
        <v>198.89900257500003</v>
      </c>
      <c r="BV105" s="46">
        <f t="shared" si="60"/>
        <v>122.27451402115385</v>
      </c>
      <c r="BW105" s="46">
        <f t="shared" si="61"/>
        <v>158.29262841150589</v>
      </c>
      <c r="BX105" s="46">
        <f t="shared" si="62"/>
        <v>191.82830257500001</v>
      </c>
      <c r="BY105" s="46">
        <f t="shared" si="63"/>
        <v>195.25182100434785</v>
      </c>
      <c r="BZ105" s="46">
        <f t="shared" si="96"/>
        <v>229211.21056743004</v>
      </c>
      <c r="CA105" s="46">
        <f t="shared" si="96"/>
        <v>140909.1499579777</v>
      </c>
      <c r="CB105" s="46">
        <f t="shared" si="96"/>
        <v>182416.4249814194</v>
      </c>
      <c r="CC105" s="46">
        <f t="shared" si="96"/>
        <v>221062.93588743004</v>
      </c>
      <c r="CD105" s="46">
        <f t="shared" si="96"/>
        <v>225008.19852541047</v>
      </c>
    </row>
    <row r="106" spans="1:82" s="52" customFormat="1" ht="15" customHeight="1" x14ac:dyDescent="0.35">
      <c r="A106" s="39">
        <v>103</v>
      </c>
      <c r="B106" s="40" t="s">
        <v>82</v>
      </c>
      <c r="C106" s="40" t="s">
        <v>193</v>
      </c>
      <c r="D106" s="41">
        <v>322.89999999999998</v>
      </c>
      <c r="E106" s="41">
        <f t="shared" si="64"/>
        <v>2324.88</v>
      </c>
      <c r="F106" s="41">
        <v>72.599999999999994</v>
      </c>
      <c r="G106" s="42" t="s">
        <v>84</v>
      </c>
      <c r="H106" s="43">
        <v>9</v>
      </c>
      <c r="I106" s="44">
        <v>29.2</v>
      </c>
      <c r="J106" s="41">
        <f t="shared" si="65"/>
        <v>1759.7199999999996</v>
      </c>
      <c r="K106" s="42" t="s">
        <v>85</v>
      </c>
      <c r="L106" s="44">
        <v>360.2</v>
      </c>
      <c r="M106" s="44">
        <v>180.5</v>
      </c>
      <c r="N106" s="41">
        <v>322.89999999999998</v>
      </c>
      <c r="O106" s="45" t="s">
        <v>95</v>
      </c>
      <c r="P106" s="45" t="s">
        <v>85</v>
      </c>
      <c r="Q106" s="45" t="s">
        <v>87</v>
      </c>
      <c r="R106" s="45" t="s">
        <v>88</v>
      </c>
      <c r="S106" s="46">
        <f t="shared" si="66"/>
        <v>116339.32627562001</v>
      </c>
      <c r="T106" s="46">
        <f t="shared" si="49"/>
        <v>50.041002664920342</v>
      </c>
      <c r="U106" s="47">
        <f t="shared" si="67"/>
        <v>116339.32627562001</v>
      </c>
      <c r="V106" s="47">
        <f t="shared" si="50"/>
        <v>0</v>
      </c>
      <c r="W106" s="47">
        <f t="shared" si="68"/>
        <v>114760.95512772993</v>
      </c>
      <c r="X106" s="47">
        <f t="shared" si="51"/>
        <v>1578.3711478900805</v>
      </c>
      <c r="Y106" s="48">
        <f t="shared" si="69"/>
        <v>101118.48469562002</v>
      </c>
      <c r="Z106" s="47">
        <f t="shared" si="52"/>
        <v>15220.841579999993</v>
      </c>
      <c r="AA106" s="48">
        <f t="shared" si="70"/>
        <v>113358.60415581564</v>
      </c>
      <c r="AB106" s="47">
        <f t="shared" si="53"/>
        <v>2980.7221198043699</v>
      </c>
      <c r="AC106" s="47">
        <f t="shared" si="71"/>
        <v>19779.934847694443</v>
      </c>
      <c r="AD106" s="47">
        <f t="shared" si="72"/>
        <v>96559.39142792557</v>
      </c>
      <c r="AE106" s="47">
        <f t="shared" si="73"/>
        <v>8.507937978602957</v>
      </c>
      <c r="AF106" s="49">
        <f t="shared" si="74"/>
        <v>0.17001933465588159</v>
      </c>
      <c r="AG106" s="47">
        <f>IF(ISBLANK($D106),"",S106*_xlfn.XLOOKUP(Q106,DATA!$B$24:$B$25,DATA!$C$24:$C$25,"error",0,1)/1000)</f>
        <v>46.335626869053947</v>
      </c>
      <c r="AH106" s="47">
        <f>IF(ISBLANK($D106),"",V106*_xlfn.XLOOKUP(Q106,DATA!$B$24:$B$25,DATA!$C$24:$C$25,"error",0,1)/1000)</f>
        <v>0</v>
      </c>
      <c r="AI106" s="47">
        <f>IF(ISBLANK($D106),"",X106*_xlfn.XLOOKUP(Q106,DATA!$B$24:$B$25,DATA!$C$24:$C$25,"error",0,1)/1000)</f>
        <v>0.62863366078166127</v>
      </c>
      <c r="AJ106" s="47">
        <f>IF(ISBLANK($D106),"",Z106*_xlfn.XLOOKUP(Q106,DATA!$B$24:$B$25,DATA!$C$24:$C$25,"error",0,1)/1000)</f>
        <v>6.062156784482398</v>
      </c>
      <c r="AK106" s="47">
        <f>IF(ISBLANK($D106),"",AB106*_xlfn.XLOOKUP(Q106,DATA!$B$24:$B$25,DATA!$C$24:$C$25,"error",0,1)/1000)</f>
        <v>1.1871620058756847</v>
      </c>
      <c r="AL106" s="47">
        <f t="shared" si="54"/>
        <v>7.8779524511397439</v>
      </c>
      <c r="AM106" s="47">
        <f t="shared" si="55"/>
        <v>38.457674417914205</v>
      </c>
      <c r="AN106" s="47">
        <f t="shared" si="75"/>
        <v>1.579773552548194</v>
      </c>
      <c r="AO106" s="47">
        <f t="shared" si="76"/>
        <v>0</v>
      </c>
      <c r="AP106" s="47">
        <f t="shared" si="77"/>
        <v>2.1432726794674697E-2</v>
      </c>
      <c r="AQ106" s="47">
        <f t="shared" si="78"/>
        <v>0.20668404868224519</v>
      </c>
      <c r="AR106" s="47">
        <f t="shared" si="79"/>
        <v>4.0475272834282511E-2</v>
      </c>
      <c r="AS106" s="47">
        <f t="shared" si="80"/>
        <v>0.26859204831120242</v>
      </c>
      <c r="AT106" s="47">
        <f t="shared" si="81"/>
        <v>1.3111815042369916</v>
      </c>
      <c r="AU106" s="47">
        <f t="shared" si="82"/>
        <v>8.591825444492078E-2</v>
      </c>
      <c r="AV106" s="47">
        <f t="shared" si="83"/>
        <v>0</v>
      </c>
      <c r="AW106" s="47">
        <f t="shared" si="84"/>
        <v>1.1656496408760804E-3</v>
      </c>
      <c r="AX106" s="47">
        <f t="shared" si="85"/>
        <v>1.1240808947424E-2</v>
      </c>
      <c r="AY106" s="47">
        <f t="shared" si="86"/>
        <v>2.2013058672200967E-3</v>
      </c>
      <c r="AZ106" s="47">
        <f t="shared" si="87"/>
        <v>1.4607764455520176E-2</v>
      </c>
      <c r="BA106" s="47">
        <f t="shared" si="88"/>
        <v>7.1310489989400608E-2</v>
      </c>
      <c r="BB106" s="23">
        <f>IF(V106&gt;0,J106*DATA!$C$4,0)</f>
        <v>0</v>
      </c>
      <c r="BC106" s="23">
        <f>IF(X106&gt;0,N106*_xlfn.XLOOKUP(Elektrenai!O106,DATA!$B$5:$B$6,DATA!$C$5:$C$6,"error",0,1),0)</f>
        <v>27446.499999999996</v>
      </c>
      <c r="BD106" s="23">
        <f>IF(Z106&gt;0,(L106-M106)*DATA!$C$7,"0,00 ")</f>
        <v>26955</v>
      </c>
      <c r="BE106" s="23">
        <f>IF(G106="basement",D106*DATA!$C$8,IF(G106="ground",0,"error"))</f>
        <v>12916</v>
      </c>
      <c r="BF106" s="23">
        <f t="shared" si="89"/>
        <v>67317.5</v>
      </c>
      <c r="BG106" s="23">
        <v>0.25</v>
      </c>
      <c r="BH106" s="23">
        <v>1.9730566352026651</v>
      </c>
      <c r="BI106" s="23">
        <f t="shared" si="90"/>
        <v>0.85</v>
      </c>
      <c r="BJ106" s="23">
        <v>0.21</v>
      </c>
      <c r="BK106" s="23">
        <f t="shared" si="91"/>
        <v>0.25</v>
      </c>
      <c r="BL106" s="23">
        <f t="shared" si="92"/>
        <v>0.10900763358778627</v>
      </c>
      <c r="BM106" s="5">
        <v>1.1000000000000001</v>
      </c>
      <c r="BN106" s="5">
        <f t="shared" si="93"/>
        <v>0.40124223602484466</v>
      </c>
      <c r="BO106" s="50"/>
      <c r="BP106" s="48">
        <f t="shared" si="56"/>
        <v>9428.6799999999985</v>
      </c>
      <c r="BQ106" s="51">
        <f t="shared" si="57"/>
        <v>9</v>
      </c>
      <c r="BR106" s="47">
        <f t="shared" si="94"/>
        <v>3017.1775999999995</v>
      </c>
      <c r="BS106" s="46">
        <f t="shared" si="58"/>
        <v>29.2</v>
      </c>
      <c r="BT106" s="46">
        <f t="shared" si="95"/>
        <v>7542.9439999999995</v>
      </c>
      <c r="BU106" s="46">
        <f t="shared" si="59"/>
        <v>100.95394505</v>
      </c>
      <c r="BV106" s="46">
        <f t="shared" si="60"/>
        <v>100.95394505</v>
      </c>
      <c r="BW106" s="46">
        <f t="shared" si="61"/>
        <v>99.584306775190839</v>
      </c>
      <c r="BX106" s="46">
        <f t="shared" si="62"/>
        <v>87.745995050000005</v>
      </c>
      <c r="BY106" s="46">
        <f t="shared" si="63"/>
        <v>98.367410756521721</v>
      </c>
      <c r="BZ106" s="46">
        <f t="shared" si="96"/>
        <v>116339.32627562001</v>
      </c>
      <c r="CA106" s="46">
        <f t="shared" si="96"/>
        <v>116339.32627562001</v>
      </c>
      <c r="CB106" s="46">
        <f t="shared" si="96"/>
        <v>114760.95512772993</v>
      </c>
      <c r="CC106" s="46">
        <f t="shared" si="96"/>
        <v>101118.48469562002</v>
      </c>
      <c r="CD106" s="46">
        <f t="shared" si="96"/>
        <v>113358.60415581564</v>
      </c>
    </row>
    <row r="107" spans="1:82" s="52" customFormat="1" ht="15" customHeight="1" x14ac:dyDescent="0.35">
      <c r="A107" s="39">
        <v>104</v>
      </c>
      <c r="B107" s="40" t="s">
        <v>82</v>
      </c>
      <c r="C107" s="40" t="s">
        <v>194</v>
      </c>
      <c r="D107" s="41">
        <v>355.1</v>
      </c>
      <c r="E107" s="41">
        <f t="shared" si="64"/>
        <v>2556.7200000000003</v>
      </c>
      <c r="F107" s="41">
        <v>79.599999999999994</v>
      </c>
      <c r="G107" s="42" t="s">
        <v>84</v>
      </c>
      <c r="H107" s="43">
        <v>9</v>
      </c>
      <c r="I107" s="44">
        <v>29.2</v>
      </c>
      <c r="J107" s="41">
        <f t="shared" si="65"/>
        <v>1929.1199999999997</v>
      </c>
      <c r="K107" s="42" t="s">
        <v>91</v>
      </c>
      <c r="L107" s="44">
        <v>395.2</v>
      </c>
      <c r="M107" s="44">
        <v>256.8</v>
      </c>
      <c r="N107" s="41">
        <v>355.1</v>
      </c>
      <c r="O107" s="45" t="s">
        <v>95</v>
      </c>
      <c r="P107" s="45" t="s">
        <v>91</v>
      </c>
      <c r="Q107" s="45" t="s">
        <v>87</v>
      </c>
      <c r="R107" s="45" t="s">
        <v>88</v>
      </c>
      <c r="S107" s="46">
        <f t="shared" si="66"/>
        <v>274085.24775646004</v>
      </c>
      <c r="T107" s="46">
        <f t="shared" si="49"/>
        <v>107.20190234224319</v>
      </c>
      <c r="U107" s="47">
        <f t="shared" si="67"/>
        <v>156093.09484179172</v>
      </c>
      <c r="V107" s="47">
        <f t="shared" si="50"/>
        <v>117992.15291466832</v>
      </c>
      <c r="W107" s="47">
        <f t="shared" si="68"/>
        <v>237589.61102194426</v>
      </c>
      <c r="X107" s="47">
        <f t="shared" si="51"/>
        <v>36495.636734515778</v>
      </c>
      <c r="Y107" s="48">
        <f t="shared" si="69"/>
        <v>262362.57399646001</v>
      </c>
      <c r="Z107" s="47">
        <f t="shared" si="52"/>
        <v>11722.673760000034</v>
      </c>
      <c r="AA107" s="48">
        <f t="shared" si="70"/>
        <v>270807.2842236557</v>
      </c>
      <c r="AB107" s="47">
        <f t="shared" si="53"/>
        <v>3277.9635328043369</v>
      </c>
      <c r="AC107" s="47">
        <f t="shared" si="71"/>
        <v>169488.42694198847</v>
      </c>
      <c r="AD107" s="47">
        <f t="shared" si="72"/>
        <v>104596.82081447158</v>
      </c>
      <c r="AE107" s="47">
        <f t="shared" si="73"/>
        <v>66.291352569694155</v>
      </c>
      <c r="AF107" s="49">
        <f t="shared" si="74"/>
        <v>0.61837850934826066</v>
      </c>
      <c r="AG107" s="47">
        <f>IF(ISBLANK($D107),"",S107*_xlfn.XLOOKUP(Q107,DATA!$B$24:$B$25,DATA!$C$24:$C$25,"error",0,1)/1000)</f>
        <v>109.16267247644291</v>
      </c>
      <c r="AH107" s="47">
        <f>IF(ISBLANK($D107),"",V107*_xlfn.XLOOKUP(Q107,DATA!$B$24:$B$25,DATA!$C$24:$C$25,"error",0,1)/1000)</f>
        <v>46.993914662854095</v>
      </c>
      <c r="AI107" s="47">
        <f>IF(ISBLANK($D107),"",X107*_xlfn.XLOOKUP(Q107,DATA!$B$24:$B$25,DATA!$C$24:$C$25,"error",0,1)/1000)</f>
        <v>14.535482198622946</v>
      </c>
      <c r="AJ107" s="47">
        <f>IF(ISBLANK($D107),"",Z107*_xlfn.XLOOKUP(Q107,DATA!$B$24:$B$25,DATA!$C$24:$C$25,"error",0,1)/1000)</f>
        <v>4.6689065051328145</v>
      </c>
      <c r="AK107" s="47">
        <f>IF(ISBLANK($D107),"",AB107*_xlfn.XLOOKUP(Q107,DATA!$B$24:$B$25,DATA!$C$24:$C$25,"error",0,1)/1000)</f>
        <v>1.3055473158453115</v>
      </c>
      <c r="AL107" s="47">
        <f t="shared" si="54"/>
        <v>67.503850682455166</v>
      </c>
      <c r="AM107" s="47">
        <f t="shared" si="55"/>
        <v>41.658821793987741</v>
      </c>
      <c r="AN107" s="47">
        <f t="shared" si="75"/>
        <v>3.7218079166409304</v>
      </c>
      <c r="AO107" s="47">
        <f t="shared" si="76"/>
        <v>1.6022173116355525</v>
      </c>
      <c r="AP107" s="47">
        <f t="shared" si="77"/>
        <v>0.49557482875570397</v>
      </c>
      <c r="AQ107" s="47">
        <f t="shared" si="78"/>
        <v>0.15918237249650991</v>
      </c>
      <c r="AR107" s="47">
        <f t="shared" si="79"/>
        <v>4.4511518685207696E-2</v>
      </c>
      <c r="AS107" s="47">
        <f t="shared" si="80"/>
        <v>2.3014860315729742</v>
      </c>
      <c r="AT107" s="47">
        <f t="shared" si="81"/>
        <v>1.4203218850679562</v>
      </c>
      <c r="AU107" s="47">
        <f t="shared" si="82"/>
        <v>0.2024158709716852</v>
      </c>
      <c r="AV107" s="47">
        <f t="shared" si="83"/>
        <v>8.7138890529667085E-2</v>
      </c>
      <c r="AW107" s="47">
        <f t="shared" si="84"/>
        <v>2.6952549094678979E-2</v>
      </c>
      <c r="AX107" s="47">
        <f t="shared" si="85"/>
        <v>8.657362038528028E-3</v>
      </c>
      <c r="AY107" s="47">
        <f t="shared" si="86"/>
        <v>2.4208228970264726E-3</v>
      </c>
      <c r="AZ107" s="47">
        <f t="shared" si="87"/>
        <v>0.12516962455990055</v>
      </c>
      <c r="BA107" s="47">
        <f t="shared" si="88"/>
        <v>7.7246246411784653E-2</v>
      </c>
      <c r="BB107" s="23">
        <f>IF(V107&gt;0,J107*DATA!$C$4,0)</f>
        <v>125392.79999999997</v>
      </c>
      <c r="BC107" s="23">
        <f>IF(X107&gt;0,N107*_xlfn.XLOOKUP(Elektrenai!O107,DATA!$B$5:$B$6,DATA!$C$5:$C$6,"error",0,1),0)</f>
        <v>30183.500000000004</v>
      </c>
      <c r="BD107" s="23">
        <f>IF(Z107&gt;0,(L107-M107)*DATA!$C$7,"0,00 ")</f>
        <v>20759.999999999996</v>
      </c>
      <c r="BE107" s="23">
        <f>IF(G107="basement",D107*DATA!$C$8,IF(G107="ground",0,"error"))</f>
        <v>14204</v>
      </c>
      <c r="BF107" s="23">
        <f t="shared" si="89"/>
        <v>190540.3</v>
      </c>
      <c r="BG107" s="23">
        <v>1.48</v>
      </c>
      <c r="BH107" s="23">
        <v>1.7128542510121456</v>
      </c>
      <c r="BI107" s="23">
        <f t="shared" si="90"/>
        <v>0.85</v>
      </c>
      <c r="BJ107" s="23">
        <v>2.33</v>
      </c>
      <c r="BK107" s="23">
        <f t="shared" si="91"/>
        <v>0.21630769230769231</v>
      </c>
      <c r="BL107" s="23">
        <f t="shared" si="92"/>
        <v>0.20657105606258153</v>
      </c>
      <c r="BM107" s="5">
        <v>1.1000000000000001</v>
      </c>
      <c r="BN107" s="5">
        <f t="shared" si="93"/>
        <v>0.40124223602484466</v>
      </c>
      <c r="BO107" s="50"/>
      <c r="BP107" s="48">
        <f t="shared" si="56"/>
        <v>10368.92</v>
      </c>
      <c r="BQ107" s="51">
        <f t="shared" si="57"/>
        <v>9</v>
      </c>
      <c r="BR107" s="47">
        <f t="shared" si="94"/>
        <v>3318.0544</v>
      </c>
      <c r="BS107" s="46">
        <f t="shared" si="58"/>
        <v>29.2</v>
      </c>
      <c r="BT107" s="46">
        <f t="shared" si="95"/>
        <v>8295.1360000000004</v>
      </c>
      <c r="BU107" s="46">
        <f t="shared" si="59"/>
        <v>237.83863915000001</v>
      </c>
      <c r="BV107" s="46">
        <f t="shared" si="60"/>
        <v>135.45044675615387</v>
      </c>
      <c r="BW107" s="46">
        <f t="shared" si="61"/>
        <v>206.16939519432856</v>
      </c>
      <c r="BX107" s="46">
        <f t="shared" si="62"/>
        <v>227.66623914999997</v>
      </c>
      <c r="BY107" s="46">
        <f t="shared" si="63"/>
        <v>234.99417235652177</v>
      </c>
      <c r="BZ107" s="46">
        <f t="shared" si="96"/>
        <v>274085.24775646004</v>
      </c>
      <c r="CA107" s="46">
        <f t="shared" si="96"/>
        <v>156093.09484179172</v>
      </c>
      <c r="CB107" s="46">
        <f t="shared" si="96"/>
        <v>237589.61102194426</v>
      </c>
      <c r="CC107" s="46">
        <f t="shared" si="96"/>
        <v>262362.57399646001</v>
      </c>
      <c r="CD107" s="46">
        <f t="shared" si="96"/>
        <v>270807.2842236557</v>
      </c>
    </row>
    <row r="108" spans="1:82" s="53" customFormat="1" ht="15" customHeight="1" x14ac:dyDescent="0.35">
      <c r="A108" s="39">
        <v>105</v>
      </c>
      <c r="B108" s="40" t="s">
        <v>82</v>
      </c>
      <c r="C108" s="40" t="s">
        <v>195</v>
      </c>
      <c r="D108" s="41">
        <v>395.6</v>
      </c>
      <c r="E108" s="41">
        <f t="shared" si="64"/>
        <v>1582.4</v>
      </c>
      <c r="F108" s="41">
        <v>79.8</v>
      </c>
      <c r="G108" s="42" t="s">
        <v>84</v>
      </c>
      <c r="H108" s="43">
        <v>5</v>
      </c>
      <c r="I108" s="44">
        <v>17.5</v>
      </c>
      <c r="J108" s="41">
        <f t="shared" si="65"/>
        <v>1159</v>
      </c>
      <c r="K108" s="42" t="s">
        <v>91</v>
      </c>
      <c r="L108" s="44">
        <v>237.5</v>
      </c>
      <c r="M108" s="44">
        <v>130.6</v>
      </c>
      <c r="N108" s="41">
        <v>395.6</v>
      </c>
      <c r="O108" s="45" t="s">
        <v>95</v>
      </c>
      <c r="P108" s="45" t="s">
        <v>91</v>
      </c>
      <c r="Q108" s="45" t="s">
        <v>87</v>
      </c>
      <c r="R108" s="45" t="s">
        <v>88</v>
      </c>
      <c r="S108" s="46">
        <f t="shared" si="66"/>
        <v>194228.06239480004</v>
      </c>
      <c r="T108" s="46">
        <f t="shared" si="49"/>
        <v>122.74270879347829</v>
      </c>
      <c r="U108" s="47">
        <f t="shared" si="67"/>
        <v>123339.31248390771</v>
      </c>
      <c r="V108" s="47">
        <f t="shared" si="50"/>
        <v>70888.749910892337</v>
      </c>
      <c r="W108" s="47">
        <f t="shared" si="68"/>
        <v>153570.01144528034</v>
      </c>
      <c r="X108" s="47">
        <f t="shared" si="51"/>
        <v>40658.050949519704</v>
      </c>
      <c r="Y108" s="48">
        <f t="shared" si="69"/>
        <v>185173.48273480003</v>
      </c>
      <c r="Z108" s="47">
        <f t="shared" si="52"/>
        <v>9054.5796600000176</v>
      </c>
      <c r="AA108" s="48">
        <f t="shared" si="70"/>
        <v>190576.23932080006</v>
      </c>
      <c r="AB108" s="47">
        <f t="shared" si="53"/>
        <v>3651.8230739999854</v>
      </c>
      <c r="AC108" s="47">
        <f t="shared" si="71"/>
        <v>124253.20359441204</v>
      </c>
      <c r="AD108" s="47">
        <f t="shared" si="72"/>
        <v>69974.858800388</v>
      </c>
      <c r="AE108" s="47">
        <f t="shared" si="73"/>
        <v>78.521994182515186</v>
      </c>
      <c r="AF108" s="49">
        <f t="shared" si="74"/>
        <v>0.63972837942360383</v>
      </c>
      <c r="AG108" s="47">
        <f>IF(ISBLANK($D108),"",S108*_xlfn.XLOOKUP(Q108,DATA!$B$24:$B$25,DATA!$C$24:$C$25,"error",0,1)/1000)</f>
        <v>77.357152690600969</v>
      </c>
      <c r="AH108" s="47">
        <f>IF(ISBLANK($D108),"",V108*_xlfn.XLOOKUP(Q108,DATA!$B$24:$B$25,DATA!$C$24:$C$25,"error",0,1)/1000)</f>
        <v>28.233571314510201</v>
      </c>
      <c r="AI108" s="47">
        <f>IF(ISBLANK($D108),"",X108*_xlfn.XLOOKUP(Q108,DATA!$B$24:$B$25,DATA!$C$24:$C$25,"error",0,1)/1000)</f>
        <v>16.193288532174709</v>
      </c>
      <c r="AJ108" s="47">
        <f>IF(ISBLANK($D108),"",Z108*_xlfn.XLOOKUP(Q108,DATA!$B$24:$B$25,DATA!$C$24:$C$25,"error",0,1)/1000)</f>
        <v>3.6062579869848075</v>
      </c>
      <c r="AK108" s="47">
        <f>IF(ISBLANK($D108),"",AB108*_xlfn.XLOOKUP(Q108,DATA!$B$24:$B$25,DATA!$C$24:$C$25,"error",0,1)/1000)</f>
        <v>1.4544480939127142</v>
      </c>
      <c r="AL108" s="47">
        <f t="shared" si="54"/>
        <v>49.48756592758243</v>
      </c>
      <c r="AM108" s="47">
        <f t="shared" si="55"/>
        <v>27.869586763018539</v>
      </c>
      <c r="AN108" s="47">
        <f t="shared" si="75"/>
        <v>2.6374259328875445</v>
      </c>
      <c r="AO108" s="47">
        <f t="shared" si="76"/>
        <v>0.9625994568433307</v>
      </c>
      <c r="AP108" s="47">
        <f t="shared" si="77"/>
        <v>0.55209631725079289</v>
      </c>
      <c r="AQ108" s="47">
        <f t="shared" si="78"/>
        <v>0.12295228049043998</v>
      </c>
      <c r="AR108" s="47">
        <f t="shared" si="79"/>
        <v>4.9588163311371877E-2</v>
      </c>
      <c r="AS108" s="47">
        <f t="shared" si="80"/>
        <v>1.6872362178959355</v>
      </c>
      <c r="AT108" s="47">
        <f t="shared" si="81"/>
        <v>0.95018971499160898</v>
      </c>
      <c r="AU108" s="47">
        <f t="shared" si="82"/>
        <v>0.14344019876516551</v>
      </c>
      <c r="AV108" s="47">
        <f t="shared" si="83"/>
        <v>5.2352354505621305E-2</v>
      </c>
      <c r="AW108" s="47">
        <f t="shared" si="84"/>
        <v>3.0026551455519593E-2</v>
      </c>
      <c r="AX108" s="47">
        <f t="shared" si="85"/>
        <v>6.6869364300480164E-3</v>
      </c>
      <c r="AY108" s="47">
        <f t="shared" si="86"/>
        <v>2.6969235090500473E-3</v>
      </c>
      <c r="AZ108" s="47">
        <f t="shared" si="87"/>
        <v>9.1762765900238963E-2</v>
      </c>
      <c r="BA108" s="47">
        <f t="shared" si="88"/>
        <v>5.1677432864926542E-2</v>
      </c>
      <c r="BB108" s="23">
        <f>IF(V108&gt;0,J108*DATA!$C$4,0)</f>
        <v>75335</v>
      </c>
      <c r="BC108" s="23">
        <f>IF(X108&gt;0,N108*_xlfn.XLOOKUP(Elektrenai!O108,DATA!$B$5:$B$6,DATA!$C$5:$C$6,"error",0,1),0)</f>
        <v>33626</v>
      </c>
      <c r="BD108" s="23">
        <f>IF(Z108&gt;0,(L108-M108)*DATA!$C$7,"0,00 ")</f>
        <v>16035</v>
      </c>
      <c r="BE108" s="23">
        <f>IF(G108="basement",D108*DATA!$C$8,IF(G108="ground",0,"error"))</f>
        <v>15824</v>
      </c>
      <c r="BF108" s="23">
        <f t="shared" si="89"/>
        <v>140820</v>
      </c>
      <c r="BG108" s="23">
        <v>1.48</v>
      </c>
      <c r="BH108" s="23">
        <v>1.8876842105263161</v>
      </c>
      <c r="BI108" s="23">
        <f t="shared" si="90"/>
        <v>0.85</v>
      </c>
      <c r="BJ108" s="23">
        <v>2.33</v>
      </c>
      <c r="BK108" s="23">
        <f t="shared" si="91"/>
        <v>0.21630769230769231</v>
      </c>
      <c r="BL108" s="23">
        <f t="shared" si="92"/>
        <v>0.20657105606258153</v>
      </c>
      <c r="BM108" s="5">
        <v>1.1000000000000001</v>
      </c>
      <c r="BN108" s="5">
        <f t="shared" si="93"/>
        <v>0.40124223602484466</v>
      </c>
      <c r="BO108" s="50"/>
      <c r="BP108" s="48">
        <f t="shared" si="56"/>
        <v>6923</v>
      </c>
      <c r="BQ108" s="51">
        <f t="shared" si="57"/>
        <v>5</v>
      </c>
      <c r="BR108" s="47">
        <f t="shared" si="94"/>
        <v>2215.36</v>
      </c>
      <c r="BS108" s="46">
        <f t="shared" si="58"/>
        <v>17.5</v>
      </c>
      <c r="BT108" s="46">
        <f t="shared" si="95"/>
        <v>5538.4000000000005</v>
      </c>
      <c r="BU108" s="46">
        <f t="shared" si="59"/>
        <v>168.54222700000003</v>
      </c>
      <c r="BV108" s="46">
        <f t="shared" si="60"/>
        <v>107.02821284615385</v>
      </c>
      <c r="BW108" s="46">
        <f t="shared" si="61"/>
        <v>133.26103041069101</v>
      </c>
      <c r="BX108" s="46">
        <f t="shared" si="62"/>
        <v>160.68507700000001</v>
      </c>
      <c r="BY108" s="46">
        <f t="shared" si="63"/>
        <v>165.37334200000004</v>
      </c>
      <c r="BZ108" s="46">
        <f t="shared" si="96"/>
        <v>194228.06239480004</v>
      </c>
      <c r="CA108" s="46">
        <f t="shared" si="96"/>
        <v>123339.31248390771</v>
      </c>
      <c r="CB108" s="46">
        <f t="shared" si="96"/>
        <v>153570.01144528034</v>
      </c>
      <c r="CC108" s="46">
        <f t="shared" si="96"/>
        <v>185173.48273480003</v>
      </c>
      <c r="CD108" s="46">
        <f t="shared" si="96"/>
        <v>190576.23932080006</v>
      </c>
    </row>
    <row r="109" spans="1:82" s="53" customFormat="1" ht="15" customHeight="1" x14ac:dyDescent="0.35">
      <c r="A109" s="39">
        <v>106</v>
      </c>
      <c r="B109" s="40" t="s">
        <v>82</v>
      </c>
      <c r="C109" s="40" t="s">
        <v>196</v>
      </c>
      <c r="D109" s="41">
        <v>211.7</v>
      </c>
      <c r="E109" s="41">
        <f t="shared" si="64"/>
        <v>1524.2400000000002</v>
      </c>
      <c r="F109" s="41">
        <v>58.4</v>
      </c>
      <c r="G109" s="42" t="s">
        <v>84</v>
      </c>
      <c r="H109" s="43">
        <v>9</v>
      </c>
      <c r="I109" s="44">
        <v>29.2</v>
      </c>
      <c r="J109" s="41">
        <f t="shared" si="65"/>
        <v>1432.48</v>
      </c>
      <c r="K109" s="42" t="s">
        <v>91</v>
      </c>
      <c r="L109" s="44">
        <v>272.8</v>
      </c>
      <c r="M109" s="44">
        <v>231.9</v>
      </c>
      <c r="N109" s="41">
        <v>211.7</v>
      </c>
      <c r="O109" s="45" t="s">
        <v>95</v>
      </c>
      <c r="P109" s="45" t="s">
        <v>91</v>
      </c>
      <c r="Q109" s="45" t="s">
        <v>87</v>
      </c>
      <c r="R109" s="45" t="s">
        <v>88</v>
      </c>
      <c r="S109" s="46">
        <f t="shared" si="66"/>
        <v>182086.17599578001</v>
      </c>
      <c r="T109" s="46">
        <f t="shared" si="49"/>
        <v>119.4603054609379</v>
      </c>
      <c r="U109" s="47">
        <f t="shared" si="67"/>
        <v>94470.372309537561</v>
      </c>
      <c r="V109" s="47">
        <f t="shared" si="50"/>
        <v>87615.803686242449</v>
      </c>
      <c r="W109" s="47">
        <f t="shared" si="68"/>
        <v>160328.56885216694</v>
      </c>
      <c r="X109" s="47">
        <f t="shared" si="51"/>
        <v>21757.607143613073</v>
      </c>
      <c r="Y109" s="48">
        <f t="shared" si="69"/>
        <v>178621.88873578003</v>
      </c>
      <c r="Z109" s="47">
        <f t="shared" si="52"/>
        <v>3464.2872599999828</v>
      </c>
      <c r="AA109" s="48">
        <f t="shared" si="70"/>
        <v>180131.95217180176</v>
      </c>
      <c r="AB109" s="47">
        <f t="shared" si="53"/>
        <v>1954.2238239782455</v>
      </c>
      <c r="AC109" s="47">
        <f t="shared" si="71"/>
        <v>114791.92191383375</v>
      </c>
      <c r="AD109" s="47">
        <f t="shared" si="72"/>
        <v>67294.254081946259</v>
      </c>
      <c r="AE109" s="47">
        <f t="shared" si="73"/>
        <v>75.310923420087207</v>
      </c>
      <c r="AF109" s="49">
        <f t="shared" si="74"/>
        <v>0.63042634228583139</v>
      </c>
      <c r="AG109" s="47">
        <f>IF(ISBLANK($D109),"",S109*_xlfn.XLOOKUP(Q109,DATA!$B$24:$B$25,DATA!$C$24:$C$25,"error",0,1)/1000)</f>
        <v>72.521282175599268</v>
      </c>
      <c r="AH109" s="47">
        <f>IF(ISBLANK($D109),"",V109*_xlfn.XLOOKUP(Q109,DATA!$B$24:$B$25,DATA!$C$24:$C$25,"error",0,1)/1000)</f>
        <v>34.895622292156645</v>
      </c>
      <c r="AI109" s="47">
        <f>IF(ISBLANK($D109),"",X109*_xlfn.XLOOKUP(Q109,DATA!$B$24:$B$25,DATA!$C$24:$C$25,"error",0,1)/1000)</f>
        <v>8.6656197731582161</v>
      </c>
      <c r="AJ109" s="47">
        <f>IF(ISBLANK($D109),"",Z109*_xlfn.XLOOKUP(Q109,DATA!$B$24:$B$25,DATA!$C$24:$C$25,"error",0,1)/1000)</f>
        <v>1.3797563299127933</v>
      </c>
      <c r="AK109" s="47">
        <f>IF(ISBLANK($D109),"",AB109*_xlfn.XLOOKUP(Q109,DATA!$B$24:$B$25,DATA!$C$24:$C$25,"error",0,1)/1000)</f>
        <v>0.77832826461405569</v>
      </c>
      <c r="AL109" s="47">
        <f t="shared" si="54"/>
        <v>45.719326659841705</v>
      </c>
      <c r="AM109" s="47">
        <f t="shared" si="55"/>
        <v>26.801955515757562</v>
      </c>
      <c r="AN109" s="47">
        <f t="shared" si="75"/>
        <v>2.4725510653318077</v>
      </c>
      <c r="AO109" s="47">
        <f t="shared" si="76"/>
        <v>1.1897363847618063</v>
      </c>
      <c r="AP109" s="47">
        <f t="shared" si="77"/>
        <v>0.29544689171383465</v>
      </c>
      <c r="AQ109" s="47">
        <f t="shared" si="78"/>
        <v>4.7041611525341066E-2</v>
      </c>
      <c r="AR109" s="47">
        <f t="shared" si="79"/>
        <v>2.6536436231085408E-2</v>
      </c>
      <c r="AS109" s="47">
        <f t="shared" si="80"/>
        <v>1.5587613242320675</v>
      </c>
      <c r="AT109" s="47">
        <f t="shared" si="81"/>
        <v>0.9137897410997402</v>
      </c>
      <c r="AU109" s="47">
        <f t="shared" si="82"/>
        <v>0.13447324220396925</v>
      </c>
      <c r="AV109" s="47">
        <f t="shared" si="83"/>
        <v>6.4705522676628449E-2</v>
      </c>
      <c r="AW109" s="47">
        <f t="shared" si="84"/>
        <v>1.6068303698517455E-2</v>
      </c>
      <c r="AX109" s="47">
        <f t="shared" si="85"/>
        <v>2.5584256313279882E-3</v>
      </c>
      <c r="AY109" s="47">
        <f t="shared" si="86"/>
        <v>1.4432222114911346E-3</v>
      </c>
      <c r="AZ109" s="47">
        <f t="shared" si="87"/>
        <v>8.4775474217965024E-2</v>
      </c>
      <c r="BA109" s="47">
        <f t="shared" si="88"/>
        <v>4.9697767986004227E-2</v>
      </c>
      <c r="BB109" s="23">
        <f>IF(V109&gt;0,J109*DATA!$C$4,0)</f>
        <v>93111.2</v>
      </c>
      <c r="BC109" s="23">
        <f>IF(X109&gt;0,N109*_xlfn.XLOOKUP(Elektrenai!O109,DATA!$B$5:$B$6,DATA!$C$5:$C$6,"error",0,1),0)</f>
        <v>17994.5</v>
      </c>
      <c r="BD109" s="23">
        <f>IF(Z109&gt;0,(L109-M109)*DATA!$C$7,"0,00 ")</f>
        <v>6135.0000000000009</v>
      </c>
      <c r="BE109" s="23">
        <f>IF(G109="basement",D109*DATA!$C$8,IF(G109="ground",0,"error"))</f>
        <v>8468</v>
      </c>
      <c r="BF109" s="23">
        <f t="shared" si="89"/>
        <v>125708.7</v>
      </c>
      <c r="BG109" s="23">
        <v>1.48</v>
      </c>
      <c r="BH109" s="23">
        <v>1.3623717008797656</v>
      </c>
      <c r="BI109" s="23">
        <f t="shared" si="90"/>
        <v>0.85</v>
      </c>
      <c r="BJ109" s="23">
        <v>2.33</v>
      </c>
      <c r="BK109" s="23">
        <f t="shared" si="91"/>
        <v>0.21630769230769231</v>
      </c>
      <c r="BL109" s="23">
        <f t="shared" si="92"/>
        <v>0.20657105606258153</v>
      </c>
      <c r="BM109" s="5">
        <v>1.1000000000000001</v>
      </c>
      <c r="BN109" s="5">
        <f t="shared" si="93"/>
        <v>0.40124223602484466</v>
      </c>
      <c r="BO109" s="50"/>
      <c r="BP109" s="48">
        <f t="shared" si="56"/>
        <v>6181.6399999999994</v>
      </c>
      <c r="BQ109" s="51">
        <f t="shared" si="57"/>
        <v>9</v>
      </c>
      <c r="BR109" s="47">
        <f t="shared" si="94"/>
        <v>1978.1247999999998</v>
      </c>
      <c r="BS109" s="46">
        <f t="shared" si="58"/>
        <v>29.2</v>
      </c>
      <c r="BT109" s="46">
        <f t="shared" si="95"/>
        <v>4945.3119999999999</v>
      </c>
      <c r="BU109" s="46">
        <f t="shared" si="59"/>
        <v>158.00605345</v>
      </c>
      <c r="BV109" s="46">
        <f t="shared" si="60"/>
        <v>81.977067259230779</v>
      </c>
      <c r="BW109" s="46">
        <f t="shared" si="61"/>
        <v>139.12579733787481</v>
      </c>
      <c r="BX109" s="46">
        <f t="shared" si="62"/>
        <v>154.99990345000001</v>
      </c>
      <c r="BY109" s="46">
        <f t="shared" si="63"/>
        <v>156.31026741739132</v>
      </c>
      <c r="BZ109" s="46">
        <f t="shared" si="96"/>
        <v>182086.17599578001</v>
      </c>
      <c r="CA109" s="46">
        <f t="shared" si="96"/>
        <v>94470.372309537561</v>
      </c>
      <c r="CB109" s="46">
        <f t="shared" si="96"/>
        <v>160328.56885216694</v>
      </c>
      <c r="CC109" s="46">
        <f t="shared" si="96"/>
        <v>178621.88873578003</v>
      </c>
      <c r="CD109" s="46">
        <f t="shared" si="96"/>
        <v>180131.95217180176</v>
      </c>
    </row>
    <row r="110" spans="1:82" s="53" customFormat="1" ht="15" customHeight="1" x14ac:dyDescent="0.35">
      <c r="A110" s="39">
        <v>107</v>
      </c>
      <c r="B110" s="40" t="s">
        <v>82</v>
      </c>
      <c r="C110" s="40" t="s">
        <v>197</v>
      </c>
      <c r="D110" s="41">
        <v>198.8</v>
      </c>
      <c r="E110" s="41">
        <f t="shared" si="64"/>
        <v>795.2</v>
      </c>
      <c r="F110" s="41">
        <v>56.4</v>
      </c>
      <c r="G110" s="42" t="s">
        <v>84</v>
      </c>
      <c r="H110" s="43">
        <v>5</v>
      </c>
      <c r="I110" s="44">
        <v>17.5</v>
      </c>
      <c r="J110" s="41">
        <f t="shared" si="65"/>
        <v>823.6</v>
      </c>
      <c r="K110" s="42" t="s">
        <v>91</v>
      </c>
      <c r="L110" s="44">
        <v>163.4</v>
      </c>
      <c r="M110" s="44">
        <v>120.9</v>
      </c>
      <c r="N110" s="41">
        <v>198.8</v>
      </c>
      <c r="O110" s="45" t="s">
        <v>95</v>
      </c>
      <c r="P110" s="45" t="s">
        <v>91</v>
      </c>
      <c r="Q110" s="45" t="s">
        <v>87</v>
      </c>
      <c r="R110" s="45" t="s">
        <v>88</v>
      </c>
      <c r="S110" s="46">
        <f t="shared" si="66"/>
        <v>116275.66994680004</v>
      </c>
      <c r="T110" s="46">
        <f t="shared" si="49"/>
        <v>146.22191894718316</v>
      </c>
      <c r="U110" s="47">
        <f t="shared" si="67"/>
        <v>65901.231269827709</v>
      </c>
      <c r="V110" s="47">
        <f t="shared" si="50"/>
        <v>50374.438676972335</v>
      </c>
      <c r="W110" s="47">
        <f t="shared" si="68"/>
        <v>95843.868812410437</v>
      </c>
      <c r="X110" s="47">
        <f t="shared" si="51"/>
        <v>20431.801134389607</v>
      </c>
      <c r="Y110" s="48">
        <f t="shared" si="69"/>
        <v>112675.86044680004</v>
      </c>
      <c r="Z110" s="47">
        <f t="shared" si="52"/>
        <v>3599.809500000003</v>
      </c>
      <c r="AA110" s="48">
        <f t="shared" si="70"/>
        <v>114440.52731001739</v>
      </c>
      <c r="AB110" s="47">
        <f t="shared" si="53"/>
        <v>1835.1426367826498</v>
      </c>
      <c r="AC110" s="47">
        <f t="shared" si="71"/>
        <v>76241.191948144595</v>
      </c>
      <c r="AD110" s="47">
        <f t="shared" si="72"/>
        <v>40034.477998655449</v>
      </c>
      <c r="AE110" s="47">
        <f t="shared" si="73"/>
        <v>95.876750437807587</v>
      </c>
      <c r="AF110" s="49">
        <f t="shared" si="74"/>
        <v>0.65569342221831495</v>
      </c>
      <c r="AG110" s="47">
        <f>IF(ISBLANK($D110),"",S110*_xlfn.XLOOKUP(Q110,DATA!$B$24:$B$25,DATA!$C$24:$C$25,"error",0,1)/1000)</f>
        <v>46.310273826411525</v>
      </c>
      <c r="AH110" s="47">
        <f>IF(ISBLANK($D110),"",V110*_xlfn.XLOOKUP(Q110,DATA!$B$24:$B$25,DATA!$C$24:$C$25,"error",0,1)/1000)</f>
        <v>20.063131436264541</v>
      </c>
      <c r="AI110" s="47">
        <f>IF(ISBLANK($D110),"",X110*_xlfn.XLOOKUP(Q110,DATA!$B$24:$B$25,DATA!$C$24:$C$25,"error",0,1)/1000)</f>
        <v>8.1375777558046938</v>
      </c>
      <c r="AJ110" s="47">
        <f>IF(ISBLANK($D110),"",Z110*_xlfn.XLOOKUP(Q110,DATA!$B$24:$B$25,DATA!$C$24:$C$25,"error",0,1)/1000)</f>
        <v>1.4337321276600012</v>
      </c>
      <c r="AK110" s="47">
        <f>IF(ISBLANK($D110),"",AB110*_xlfn.XLOOKUP(Q110,DATA!$B$24:$B$25,DATA!$C$24:$C$25,"error",0,1)/1000)</f>
        <v>0.73090060937779378</v>
      </c>
      <c r="AL110" s="47">
        <f t="shared" si="54"/>
        <v>30.365341929107029</v>
      </c>
      <c r="AM110" s="47">
        <f t="shared" si="55"/>
        <v>15.944931897304496</v>
      </c>
      <c r="AN110" s="47">
        <f t="shared" si="75"/>
        <v>1.5789091622517963</v>
      </c>
      <c r="AO110" s="47">
        <f t="shared" si="76"/>
        <v>0.68403529996218049</v>
      </c>
      <c r="AP110" s="47">
        <f t="shared" si="77"/>
        <v>0.27744375093391754</v>
      </c>
      <c r="AQ110" s="47">
        <f t="shared" si="78"/>
        <v>4.8881870166919493E-2</v>
      </c>
      <c r="AR110" s="47">
        <f t="shared" si="79"/>
        <v>2.4919430905715346E-2</v>
      </c>
      <c r="AS110" s="47">
        <f t="shared" si="80"/>
        <v>1.035280351968733</v>
      </c>
      <c r="AT110" s="47">
        <f t="shared" si="81"/>
        <v>0.54362881028306331</v>
      </c>
      <c r="AU110" s="47">
        <f t="shared" si="82"/>
        <v>8.5871243336711103E-2</v>
      </c>
      <c r="AV110" s="47">
        <f t="shared" si="83"/>
        <v>3.720224259778232E-2</v>
      </c>
      <c r="AW110" s="47">
        <f t="shared" si="84"/>
        <v>1.5089177020620079E-2</v>
      </c>
      <c r="AX110" s="47">
        <f t="shared" si="85"/>
        <v>2.6585107416000034E-3</v>
      </c>
      <c r="AY110" s="47">
        <f t="shared" si="86"/>
        <v>1.35527905358737E-3</v>
      </c>
      <c r="AZ110" s="47">
        <f t="shared" si="87"/>
        <v>5.6305209413589782E-2</v>
      </c>
      <c r="BA110" s="47">
        <f t="shared" si="88"/>
        <v>2.9566033923121321E-2</v>
      </c>
      <c r="BB110" s="23">
        <f>IF(V110&gt;0,J110*DATA!$C$4,0)</f>
        <v>53534</v>
      </c>
      <c r="BC110" s="23">
        <f>IF(X110&gt;0,N110*_xlfn.XLOOKUP(Elektrenai!O110,DATA!$B$5:$B$6,DATA!$C$5:$C$6,"error",0,1),0)</f>
        <v>16898</v>
      </c>
      <c r="BD110" s="23">
        <f>IF(Z110&gt;0,(L110-M110)*DATA!$C$7,"0,00 ")</f>
        <v>6375</v>
      </c>
      <c r="BE110" s="23">
        <f>IF(G110="basement",D110*DATA!$C$8,IF(G110="ground",0,"error"))</f>
        <v>7952</v>
      </c>
      <c r="BF110" s="23">
        <f t="shared" si="89"/>
        <v>84759</v>
      </c>
      <c r="BG110" s="23">
        <v>1.48</v>
      </c>
      <c r="BH110" s="23">
        <v>1.5551713586291309</v>
      </c>
      <c r="BI110" s="23">
        <f t="shared" si="90"/>
        <v>0.85</v>
      </c>
      <c r="BJ110" s="23">
        <v>2.33</v>
      </c>
      <c r="BK110" s="23">
        <f t="shared" si="91"/>
        <v>0.21630769230769231</v>
      </c>
      <c r="BL110" s="23">
        <f t="shared" si="92"/>
        <v>0.20657105606258153</v>
      </c>
      <c r="BM110" s="5">
        <v>1.1000000000000001</v>
      </c>
      <c r="BN110" s="5">
        <f t="shared" si="93"/>
        <v>0.40124223602484466</v>
      </c>
      <c r="BO110" s="50"/>
      <c r="BP110" s="48">
        <f t="shared" si="56"/>
        <v>3479</v>
      </c>
      <c r="BQ110" s="51">
        <f t="shared" si="57"/>
        <v>5</v>
      </c>
      <c r="BR110" s="47">
        <f t="shared" si="94"/>
        <v>1113.28</v>
      </c>
      <c r="BS110" s="46">
        <f t="shared" si="58"/>
        <v>17.5</v>
      </c>
      <c r="BT110" s="46">
        <f t="shared" si="95"/>
        <v>2783.2000000000003</v>
      </c>
      <c r="BU110" s="46">
        <f t="shared" si="59"/>
        <v>100.89870700000003</v>
      </c>
      <c r="BV110" s="46">
        <f t="shared" si="60"/>
        <v>57.186073646153858</v>
      </c>
      <c r="BW110" s="46">
        <f t="shared" si="61"/>
        <v>83.168924689700134</v>
      </c>
      <c r="BX110" s="46">
        <f t="shared" si="62"/>
        <v>97.774957000000029</v>
      </c>
      <c r="BY110" s="46">
        <f t="shared" si="63"/>
        <v>99.306254173913032</v>
      </c>
      <c r="BZ110" s="46">
        <f t="shared" si="96"/>
        <v>116275.66994680004</v>
      </c>
      <c r="CA110" s="46">
        <f t="shared" si="96"/>
        <v>65901.231269827709</v>
      </c>
      <c r="CB110" s="46">
        <f t="shared" si="96"/>
        <v>95843.868812410437</v>
      </c>
      <c r="CC110" s="46">
        <f t="shared" si="96"/>
        <v>112675.86044680004</v>
      </c>
      <c r="CD110" s="46">
        <f t="shared" si="96"/>
        <v>114440.52731001739</v>
      </c>
    </row>
    <row r="111" spans="1:82" s="53" customFormat="1" ht="15" customHeight="1" x14ac:dyDescent="0.35">
      <c r="A111" s="39">
        <v>108</v>
      </c>
      <c r="B111" s="40" t="s">
        <v>82</v>
      </c>
      <c r="C111" s="40" t="s">
        <v>198</v>
      </c>
      <c r="D111" s="41">
        <v>480.2</v>
      </c>
      <c r="E111" s="41">
        <f t="shared" si="64"/>
        <v>1920.8000000000002</v>
      </c>
      <c r="F111" s="41">
        <v>91.2</v>
      </c>
      <c r="G111" s="42" t="s">
        <v>90</v>
      </c>
      <c r="H111" s="43">
        <v>5</v>
      </c>
      <c r="I111" s="44">
        <v>17.5</v>
      </c>
      <c r="J111" s="41">
        <f t="shared" si="65"/>
        <v>1292.5999999999999</v>
      </c>
      <c r="K111" s="42" t="s">
        <v>91</v>
      </c>
      <c r="L111" s="44">
        <v>303.39999999999998</v>
      </c>
      <c r="M111" s="44">
        <v>272.89999999999998</v>
      </c>
      <c r="N111" s="41">
        <v>480.2</v>
      </c>
      <c r="O111" s="45" t="s">
        <v>95</v>
      </c>
      <c r="P111" s="45" t="s">
        <v>91</v>
      </c>
      <c r="Q111" s="45" t="s">
        <v>87</v>
      </c>
      <c r="R111" s="45" t="s">
        <v>88</v>
      </c>
      <c r="S111" s="46">
        <f t="shared" si="66"/>
        <v>217210.88944996006</v>
      </c>
      <c r="T111" s="46">
        <f t="shared" si="49"/>
        <v>113.08355344125367</v>
      </c>
      <c r="U111" s="47">
        <f t="shared" si="67"/>
        <v>138150.66672794154</v>
      </c>
      <c r="V111" s="47">
        <f t="shared" si="50"/>
        <v>79060.222722018516</v>
      </c>
      <c r="W111" s="47">
        <f t="shared" si="68"/>
        <v>167858.01769576551</v>
      </c>
      <c r="X111" s="47">
        <f t="shared" si="51"/>
        <v>49352.871754194552</v>
      </c>
      <c r="Y111" s="48">
        <f t="shared" si="69"/>
        <v>214627.49674996006</v>
      </c>
      <c r="Z111" s="47">
        <f t="shared" si="52"/>
        <v>2583.3926999999967</v>
      </c>
      <c r="AA111" s="48">
        <f t="shared" si="70"/>
        <v>217210.88944996006</v>
      </c>
      <c r="AB111" s="47">
        <f t="shared" si="53"/>
        <v>0</v>
      </c>
      <c r="AC111" s="47">
        <f t="shared" si="71"/>
        <v>130996.48717621306</v>
      </c>
      <c r="AD111" s="47">
        <f t="shared" si="72"/>
        <v>86214.402273746993</v>
      </c>
      <c r="AE111" s="47">
        <f t="shared" si="73"/>
        <v>68.198920853921834</v>
      </c>
      <c r="AF111" s="49">
        <f t="shared" si="74"/>
        <v>0.60308434585362436</v>
      </c>
      <c r="AG111" s="47">
        <f>IF(ISBLANK($D111),"",S111*_xlfn.XLOOKUP(Q111,DATA!$B$24:$B$25,DATA!$C$24:$C$25,"error",0,1)/1000)</f>
        <v>86.510753050130091</v>
      </c>
      <c r="AH111" s="47">
        <f>IF(ISBLANK($D111),"",V111*_xlfn.XLOOKUP(Q111,DATA!$B$24:$B$25,DATA!$C$24:$C$25,"error",0,1)/1000)</f>
        <v>31.488105505725535</v>
      </c>
      <c r="AI111" s="47">
        <f>IF(ISBLANK($D111),"",X111*_xlfn.XLOOKUP(Q111,DATA!$B$24:$B$25,DATA!$C$24:$C$25,"error",0,1)/1000)</f>
        <v>19.656261762260609</v>
      </c>
      <c r="AJ111" s="47">
        <f>IF(ISBLANK($D111),"",Z111*_xlfn.XLOOKUP(Q111,DATA!$B$24:$B$25,DATA!$C$24:$C$25,"error",0,1)/1000)</f>
        <v>1.0289136445559985</v>
      </c>
      <c r="AK111" s="47">
        <f>IF(ISBLANK($D111),"",AB111*_xlfn.XLOOKUP(Q111,DATA!$B$24:$B$25,DATA!$C$24:$C$25,"error",0,1)/1000)</f>
        <v>0</v>
      </c>
      <c r="AL111" s="47">
        <f t="shared" si="54"/>
        <v>52.17328091254214</v>
      </c>
      <c r="AM111" s="47">
        <f t="shared" si="55"/>
        <v>34.337472137587952</v>
      </c>
      <c r="AN111" s="47">
        <f t="shared" si="75"/>
        <v>2.9495101051691877</v>
      </c>
      <c r="AO111" s="47">
        <f t="shared" si="76"/>
        <v>1.0735600154578857</v>
      </c>
      <c r="AP111" s="47">
        <f t="shared" si="77"/>
        <v>0.67016342655164496</v>
      </c>
      <c r="AQ111" s="47">
        <f t="shared" si="78"/>
        <v>3.5079930355083319E-2</v>
      </c>
      <c r="AR111" s="47">
        <f t="shared" si="79"/>
        <v>0</v>
      </c>
      <c r="AS111" s="47">
        <f t="shared" si="80"/>
        <v>1.7788033723646139</v>
      </c>
      <c r="AT111" s="47">
        <f t="shared" si="81"/>
        <v>1.1707067328045737</v>
      </c>
      <c r="AU111" s="47">
        <f t="shared" si="82"/>
        <v>0.16041334487150199</v>
      </c>
      <c r="AV111" s="47">
        <f t="shared" si="83"/>
        <v>5.8387103911963868E-2</v>
      </c>
      <c r="AW111" s="47">
        <f t="shared" si="84"/>
        <v>3.6447800831497748E-2</v>
      </c>
      <c r="AX111" s="47">
        <f t="shared" si="85"/>
        <v>1.9078724145599984E-3</v>
      </c>
      <c r="AY111" s="47">
        <f t="shared" si="86"/>
        <v>0</v>
      </c>
      <c r="AZ111" s="47">
        <f t="shared" si="87"/>
        <v>9.6742777158021626E-2</v>
      </c>
      <c r="BA111" s="47">
        <f t="shared" si="88"/>
        <v>6.3670567713480369E-2</v>
      </c>
      <c r="BB111" s="23">
        <f>IF(V111&gt;0,J111*DATA!$C$4,0)</f>
        <v>84019</v>
      </c>
      <c r="BC111" s="23">
        <f>IF(X111&gt;0,N111*_xlfn.XLOOKUP(Elektrenai!O111,DATA!$B$5:$B$6,DATA!$C$5:$C$6,"error",0,1),0)</f>
        <v>40817</v>
      </c>
      <c r="BD111" s="23">
        <f>IF(Z111&gt;0,(L111-M111)*DATA!$C$7,"0,00 ")</f>
        <v>4575</v>
      </c>
      <c r="BE111" s="23">
        <f>IF(G111="basement",D111*DATA!$C$8,IF(G111="ground",0,"error"))</f>
        <v>0</v>
      </c>
      <c r="BF111" s="23">
        <f t="shared" si="89"/>
        <v>129411</v>
      </c>
      <c r="BG111" s="23">
        <v>1.48</v>
      </c>
      <c r="BH111" s="23">
        <v>1.2759228740936059</v>
      </c>
      <c r="BI111" s="23">
        <f t="shared" si="90"/>
        <v>0.56999999999999995</v>
      </c>
      <c r="BJ111" s="23">
        <v>2.33</v>
      </c>
      <c r="BK111" s="23">
        <f t="shared" si="91"/>
        <v>0.21630769230769231</v>
      </c>
      <c r="BL111" s="23">
        <f t="shared" si="92"/>
        <v>0.20657105606258153</v>
      </c>
      <c r="BM111" s="5">
        <v>1.1000000000000001</v>
      </c>
      <c r="BN111" s="5">
        <f t="shared" si="93"/>
        <v>0.56999999999999995</v>
      </c>
      <c r="BO111" s="50"/>
      <c r="BP111" s="48">
        <f t="shared" si="56"/>
        <v>8403.5</v>
      </c>
      <c r="BQ111" s="51">
        <f t="shared" si="57"/>
        <v>5</v>
      </c>
      <c r="BR111" s="47">
        <f t="shared" si="94"/>
        <v>2689.12</v>
      </c>
      <c r="BS111" s="46">
        <f t="shared" si="58"/>
        <v>17.5</v>
      </c>
      <c r="BT111" s="46">
        <f t="shared" si="95"/>
        <v>6722.8</v>
      </c>
      <c r="BU111" s="46">
        <f t="shared" si="59"/>
        <v>188.48567290000003</v>
      </c>
      <c r="BV111" s="46">
        <f t="shared" si="60"/>
        <v>119.88082846923076</v>
      </c>
      <c r="BW111" s="46">
        <f t="shared" si="61"/>
        <v>145.65950858709257</v>
      </c>
      <c r="BX111" s="46">
        <f t="shared" si="62"/>
        <v>186.24392290000003</v>
      </c>
      <c r="BY111" s="46">
        <f t="shared" si="63"/>
        <v>188.48567290000003</v>
      </c>
      <c r="BZ111" s="46">
        <f t="shared" si="96"/>
        <v>217210.88944996006</v>
      </c>
      <c r="CA111" s="46">
        <f t="shared" si="96"/>
        <v>138150.66672794154</v>
      </c>
      <c r="CB111" s="46">
        <f t="shared" si="96"/>
        <v>167858.01769576551</v>
      </c>
      <c r="CC111" s="46">
        <f t="shared" si="96"/>
        <v>214627.49674996006</v>
      </c>
      <c r="CD111" s="46">
        <f t="shared" si="96"/>
        <v>217210.88944996006</v>
      </c>
    </row>
    <row r="112" spans="1:82" s="54" customFormat="1" ht="15" customHeight="1" x14ac:dyDescent="0.35">
      <c r="A112" s="39">
        <v>109</v>
      </c>
      <c r="B112" s="40" t="s">
        <v>82</v>
      </c>
      <c r="C112" s="40" t="s">
        <v>199</v>
      </c>
      <c r="D112" s="41">
        <v>478.1</v>
      </c>
      <c r="E112" s="41">
        <f t="shared" si="64"/>
        <v>1912.4</v>
      </c>
      <c r="F112" s="41">
        <v>90.8</v>
      </c>
      <c r="G112" s="42" t="s">
        <v>90</v>
      </c>
      <c r="H112" s="43">
        <v>5</v>
      </c>
      <c r="I112" s="44">
        <v>17.5</v>
      </c>
      <c r="J112" s="41">
        <f t="shared" si="65"/>
        <v>1318.9</v>
      </c>
      <c r="K112" s="42" t="s">
        <v>91</v>
      </c>
      <c r="L112" s="44">
        <v>270.10000000000002</v>
      </c>
      <c r="M112" s="44">
        <v>270.10000000000002</v>
      </c>
      <c r="N112" s="41">
        <v>478.1</v>
      </c>
      <c r="O112" s="45" t="s">
        <v>95</v>
      </c>
      <c r="P112" s="45" t="s">
        <v>91</v>
      </c>
      <c r="Q112" s="45" t="s">
        <v>87</v>
      </c>
      <c r="R112" s="45" t="s">
        <v>88</v>
      </c>
      <c r="S112" s="46">
        <f t="shared" si="66"/>
        <v>214275.49104178007</v>
      </c>
      <c r="T112" s="46">
        <f t="shared" si="49"/>
        <v>112.04533101954615</v>
      </c>
      <c r="U112" s="47">
        <f t="shared" si="67"/>
        <v>133606.6625193677</v>
      </c>
      <c r="V112" s="47">
        <f t="shared" si="50"/>
        <v>80668.828522412368</v>
      </c>
      <c r="W112" s="47">
        <f t="shared" si="68"/>
        <v>165138.44817280793</v>
      </c>
      <c r="X112" s="47">
        <f t="shared" si="51"/>
        <v>49137.042868972145</v>
      </c>
      <c r="Y112" s="48">
        <f t="shared" si="69"/>
        <v>214275.49104178007</v>
      </c>
      <c r="Z112" s="47">
        <f t="shared" si="52"/>
        <v>0</v>
      </c>
      <c r="AA112" s="48">
        <f t="shared" si="70"/>
        <v>214275.49104178007</v>
      </c>
      <c r="AB112" s="47">
        <f t="shared" si="53"/>
        <v>0</v>
      </c>
      <c r="AC112" s="47">
        <f t="shared" si="71"/>
        <v>129805.87139138451</v>
      </c>
      <c r="AD112" s="47">
        <f t="shared" si="72"/>
        <v>84469.619650395558</v>
      </c>
      <c r="AE112" s="47">
        <f t="shared" si="73"/>
        <v>67.875900120991687</v>
      </c>
      <c r="AF112" s="49">
        <f t="shared" si="74"/>
        <v>0.60578963445742184</v>
      </c>
      <c r="AG112" s="47">
        <f>IF(ISBLANK($D112),"",S112*_xlfn.XLOOKUP(Q112,DATA!$B$24:$B$25,DATA!$C$24:$C$25,"error",0,1)/1000)</f>
        <v>85.341642572120165</v>
      </c>
      <c r="AH112" s="47">
        <f>IF(ISBLANK($D112),"",V112*_xlfn.XLOOKUP(Q112,DATA!$B$24:$B$25,DATA!$C$24:$C$25,"error",0,1)/1000)</f>
        <v>32.128781023906399</v>
      </c>
      <c r="AI112" s="47">
        <f>IF(ISBLANK($D112),"",X112*_xlfn.XLOOKUP(Q112,DATA!$B$24:$B$25,DATA!$C$24:$C$25,"error",0,1)/1000)</f>
        <v>19.570301433854226</v>
      </c>
      <c r="AJ112" s="47">
        <f>IF(ISBLANK($D112),"",Z112*_xlfn.XLOOKUP(Q112,DATA!$B$24:$B$25,DATA!$C$24:$C$25,"error",0,1)/1000)</f>
        <v>0</v>
      </c>
      <c r="AK112" s="47">
        <f>IF(ISBLANK($D112),"",AB112*_xlfn.XLOOKUP(Q112,DATA!$B$24:$B$25,DATA!$C$24:$C$25,"error",0,1)/1000)</f>
        <v>0</v>
      </c>
      <c r="AL112" s="47">
        <f t="shared" si="54"/>
        <v>51.699082457760625</v>
      </c>
      <c r="AM112" s="47">
        <f t="shared" si="55"/>
        <v>33.64256011435954</v>
      </c>
      <c r="AN112" s="47">
        <f t="shared" si="75"/>
        <v>2.9096502837322933</v>
      </c>
      <c r="AO112" s="47">
        <f t="shared" si="76"/>
        <v>1.0954032990773679</v>
      </c>
      <c r="AP112" s="47">
        <f t="shared" si="77"/>
        <v>0.6672326827037518</v>
      </c>
      <c r="AQ112" s="47">
        <f t="shared" si="78"/>
        <v>0</v>
      </c>
      <c r="AR112" s="47">
        <f t="shared" si="79"/>
        <v>0</v>
      </c>
      <c r="AS112" s="47">
        <f t="shared" si="80"/>
        <v>1.7626359817811197</v>
      </c>
      <c r="AT112" s="47">
        <f t="shared" si="81"/>
        <v>1.1470143019511736</v>
      </c>
      <c r="AU112" s="47">
        <f t="shared" si="82"/>
        <v>0.15824551121279812</v>
      </c>
      <c r="AV112" s="47">
        <f t="shared" si="83"/>
        <v>5.9575082275637591E-2</v>
      </c>
      <c r="AW112" s="47">
        <f t="shared" si="84"/>
        <v>3.6288408116491214E-2</v>
      </c>
      <c r="AX112" s="47">
        <f t="shared" si="85"/>
        <v>0</v>
      </c>
      <c r="AY112" s="47">
        <f t="shared" si="86"/>
        <v>0</v>
      </c>
      <c r="AZ112" s="47">
        <f t="shared" si="87"/>
        <v>9.5863490392128811E-2</v>
      </c>
      <c r="BA112" s="47">
        <f t="shared" si="88"/>
        <v>6.2382020820669307E-2</v>
      </c>
      <c r="BB112" s="23">
        <f>IF(V112&gt;0,J112*DATA!$C$4,0)</f>
        <v>85728.5</v>
      </c>
      <c r="BC112" s="23">
        <f>IF(X112&gt;0,N112*_xlfn.XLOOKUP(Elektrenai!O112,DATA!$B$5:$B$6,DATA!$C$5:$C$6,"error",0,1),0)</f>
        <v>40638.5</v>
      </c>
      <c r="BD112" s="23" t="str">
        <f>IF(Z112&gt;0,(L112-M112)*DATA!$C$7,"0,00 ")</f>
        <v xml:space="preserve">0,00 </v>
      </c>
      <c r="BE112" s="23">
        <f>IF(G112="basement",D112*DATA!$C$8,IF(G112="ground",0,"error"))</f>
        <v>0</v>
      </c>
      <c r="BF112" s="23">
        <f t="shared" si="89"/>
        <v>126367</v>
      </c>
      <c r="BG112" s="23">
        <v>1.48</v>
      </c>
      <c r="BH112" s="23">
        <v>1.1000000000000001</v>
      </c>
      <c r="BI112" s="23">
        <f t="shared" si="90"/>
        <v>0.56999999999999995</v>
      </c>
      <c r="BJ112" s="23">
        <v>2.33</v>
      </c>
      <c r="BK112" s="23">
        <f t="shared" si="91"/>
        <v>0.21630769230769231</v>
      </c>
      <c r="BL112" s="23">
        <f t="shared" si="92"/>
        <v>0.20657105606258153</v>
      </c>
      <c r="BM112" s="5">
        <v>1.1000000000000001</v>
      </c>
      <c r="BN112" s="5">
        <f t="shared" si="93"/>
        <v>0.56999999999999995</v>
      </c>
      <c r="BO112" s="50"/>
      <c r="BP112" s="48">
        <f t="shared" si="56"/>
        <v>8366.75</v>
      </c>
      <c r="BQ112" s="51">
        <f t="shared" si="57"/>
        <v>5</v>
      </c>
      <c r="BR112" s="47">
        <f t="shared" si="94"/>
        <v>2677.36</v>
      </c>
      <c r="BS112" s="46">
        <f t="shared" si="58"/>
        <v>17.5</v>
      </c>
      <c r="BT112" s="46">
        <f t="shared" si="95"/>
        <v>6693.4000000000005</v>
      </c>
      <c r="BU112" s="46">
        <f t="shared" si="59"/>
        <v>185.93846845000004</v>
      </c>
      <c r="BV112" s="46">
        <f t="shared" si="60"/>
        <v>115.93774949615384</v>
      </c>
      <c r="BW112" s="46">
        <f t="shared" si="61"/>
        <v>143.29959056994787</v>
      </c>
      <c r="BX112" s="46">
        <f t="shared" si="62"/>
        <v>185.93846845000004</v>
      </c>
      <c r="BY112" s="46">
        <f t="shared" si="63"/>
        <v>185.93846845000004</v>
      </c>
      <c r="BZ112" s="46">
        <f t="shared" si="96"/>
        <v>214275.49104178007</v>
      </c>
      <c r="CA112" s="46">
        <f t="shared" si="96"/>
        <v>133606.6625193677</v>
      </c>
      <c r="CB112" s="46">
        <f t="shared" si="96"/>
        <v>165138.44817280793</v>
      </c>
      <c r="CC112" s="46">
        <f t="shared" si="96"/>
        <v>214275.49104178007</v>
      </c>
      <c r="CD112" s="46">
        <f t="shared" si="96"/>
        <v>214275.49104178007</v>
      </c>
    </row>
    <row r="113" spans="1:82" s="54" customFormat="1" ht="15" customHeight="1" x14ac:dyDescent="0.35">
      <c r="A113" s="39">
        <v>110</v>
      </c>
      <c r="B113" s="40" t="s">
        <v>82</v>
      </c>
      <c r="C113" s="40" t="s">
        <v>200</v>
      </c>
      <c r="D113" s="41">
        <v>813.1</v>
      </c>
      <c r="E113" s="41">
        <f t="shared" si="64"/>
        <v>3252.4</v>
      </c>
      <c r="F113" s="41">
        <v>149.6</v>
      </c>
      <c r="G113" s="42" t="s">
        <v>84</v>
      </c>
      <c r="H113" s="43">
        <v>5</v>
      </c>
      <c r="I113" s="44">
        <v>17.5</v>
      </c>
      <c r="J113" s="41">
        <f t="shared" si="65"/>
        <v>2199.1</v>
      </c>
      <c r="K113" s="42" t="s">
        <v>91</v>
      </c>
      <c r="L113" s="44">
        <v>418.9</v>
      </c>
      <c r="M113" s="44">
        <v>138.19999999999999</v>
      </c>
      <c r="N113" s="41">
        <v>813.1</v>
      </c>
      <c r="O113" s="45" t="s">
        <v>95</v>
      </c>
      <c r="P113" s="45" t="s">
        <v>91</v>
      </c>
      <c r="Q113" s="45" t="s">
        <v>87</v>
      </c>
      <c r="R113" s="45" t="s">
        <v>88</v>
      </c>
      <c r="S113" s="46">
        <f t="shared" si="66"/>
        <v>387573.6027527001</v>
      </c>
      <c r="T113" s="46">
        <f t="shared" si="49"/>
        <v>119.16541715431684</v>
      </c>
      <c r="U113" s="47">
        <f t="shared" si="67"/>
        <v>253068.4690779431</v>
      </c>
      <c r="V113" s="47">
        <f t="shared" si="50"/>
        <v>134505.133674757</v>
      </c>
      <c r="W113" s="47">
        <f t="shared" si="68"/>
        <v>304006.71390776959</v>
      </c>
      <c r="X113" s="47">
        <f t="shared" si="51"/>
        <v>83566.888844930509</v>
      </c>
      <c r="Y113" s="48">
        <f t="shared" si="69"/>
        <v>363797.91977270006</v>
      </c>
      <c r="Z113" s="47">
        <f t="shared" si="52"/>
        <v>23775.682980000041</v>
      </c>
      <c r="AA113" s="48">
        <f t="shared" si="70"/>
        <v>380067.79551946087</v>
      </c>
      <c r="AB113" s="47">
        <f t="shared" si="53"/>
        <v>7505.807233239233</v>
      </c>
      <c r="AC113" s="47">
        <f t="shared" si="71"/>
        <v>249353.51273292679</v>
      </c>
      <c r="AD113" s="47">
        <f t="shared" si="72"/>
        <v>138220.09001977331</v>
      </c>
      <c r="AE113" s="47">
        <f t="shared" si="73"/>
        <v>76.66754173315914</v>
      </c>
      <c r="AF113" s="49">
        <f t="shared" si="74"/>
        <v>0.64337073258323096</v>
      </c>
      <c r="AG113" s="47">
        <f>IF(ISBLANK($D113),"",S113*_xlfn.XLOOKUP(Q113,DATA!$B$24:$B$25,DATA!$C$24:$C$25,"error",0,1)/1000)</f>
        <v>154.36281450434541</v>
      </c>
      <c r="AH113" s="47">
        <f>IF(ISBLANK($D113),"",V113*_xlfn.XLOOKUP(Q113,DATA!$B$24:$B$25,DATA!$C$24:$C$25,"error",0,1)/1000)</f>
        <v>53.570704639982225</v>
      </c>
      <c r="AI113" s="47">
        <f>IF(ISBLANK($D113),"",X113*_xlfn.XLOOKUP(Q113,DATA!$B$24:$B$25,DATA!$C$24:$C$25,"error",0,1)/1000)</f>
        <v>33.283020489158922</v>
      </c>
      <c r="AJ113" s="47">
        <f>IF(ISBLANK($D113),"",Z113*_xlfn.XLOOKUP(Q113,DATA!$B$24:$B$25,DATA!$C$24:$C$25,"error",0,1)/1000)</f>
        <v>9.4693790172744183</v>
      </c>
      <c r="AK113" s="47">
        <f>IF(ISBLANK($D113),"",AB113*_xlfn.XLOOKUP(Q113,DATA!$B$24:$B$25,DATA!$C$24:$C$25,"error",0,1)/1000)</f>
        <v>2.9894129048545217</v>
      </c>
      <c r="AL113" s="47">
        <f t="shared" si="54"/>
        <v>99.312517051270078</v>
      </c>
      <c r="AM113" s="47">
        <f t="shared" si="55"/>
        <v>55.050297453075331</v>
      </c>
      <c r="AN113" s="47">
        <f t="shared" si="75"/>
        <v>5.2628680850702514</v>
      </c>
      <c r="AO113" s="47">
        <f t="shared" si="76"/>
        <v>1.8264473386921216</v>
      </c>
      <c r="AP113" s="47">
        <f t="shared" si="77"/>
        <v>1.1347561060581906</v>
      </c>
      <c r="AQ113" s="47">
        <f t="shared" si="78"/>
        <v>0.32285037543186618</v>
      </c>
      <c r="AR113" s="47">
        <f t="shared" si="79"/>
        <v>0.10192147519837509</v>
      </c>
      <c r="AS113" s="47">
        <f t="shared" si="80"/>
        <v>3.3859752953805531</v>
      </c>
      <c r="AT113" s="47">
        <f t="shared" si="81"/>
        <v>1.8768927896896983</v>
      </c>
      <c r="AU113" s="47">
        <f t="shared" si="82"/>
        <v>0.28622864239862278</v>
      </c>
      <c r="AV113" s="47">
        <f t="shared" si="83"/>
        <v>9.9333962720717719E-2</v>
      </c>
      <c r="AW113" s="47">
        <f t="shared" si="84"/>
        <v>6.1715341224678984E-2</v>
      </c>
      <c r="AX113" s="47">
        <f t="shared" si="85"/>
        <v>1.7558681533344039E-2</v>
      </c>
      <c r="AY113" s="47">
        <f t="shared" si="86"/>
        <v>5.5431458675647936E-3</v>
      </c>
      <c r="AZ113" s="47">
        <f t="shared" si="87"/>
        <v>0.18415113134630554</v>
      </c>
      <c r="BA113" s="47">
        <f t="shared" si="88"/>
        <v>0.10207751105231724</v>
      </c>
      <c r="BB113" s="23">
        <f>IF(V113&gt;0,J113*DATA!$C$4,0)</f>
        <v>142941.5</v>
      </c>
      <c r="BC113" s="23">
        <f>IF(X113&gt;0,N113*_xlfn.XLOOKUP(Elektrenai!O113,DATA!$B$5:$B$6,DATA!$C$5:$C$6,"error",0,1),0)</f>
        <v>69113.5</v>
      </c>
      <c r="BD113" s="23">
        <f>IF(Z113&gt;0,(L113-M113)*DATA!$C$7,"0,00 ")</f>
        <v>42105</v>
      </c>
      <c r="BE113" s="23">
        <f>IF(G113="basement",D113*DATA!$C$8,IF(G113="ground",0,"error"))</f>
        <v>32524</v>
      </c>
      <c r="BF113" s="23">
        <f t="shared" si="89"/>
        <v>286684</v>
      </c>
      <c r="BG113" s="23">
        <v>1.48</v>
      </c>
      <c r="BH113" s="23">
        <v>2.2726545714967772</v>
      </c>
      <c r="BI113" s="23">
        <f t="shared" si="90"/>
        <v>0.85</v>
      </c>
      <c r="BJ113" s="23">
        <v>2.33</v>
      </c>
      <c r="BK113" s="23">
        <f t="shared" si="91"/>
        <v>0.21630769230769231</v>
      </c>
      <c r="BL113" s="23">
        <f t="shared" si="92"/>
        <v>0.20657105606258153</v>
      </c>
      <c r="BM113" s="5">
        <v>1.1000000000000001</v>
      </c>
      <c r="BN113" s="5">
        <f t="shared" si="93"/>
        <v>0.40124223602484466</v>
      </c>
      <c r="BO113" s="50"/>
      <c r="BP113" s="48">
        <f t="shared" si="56"/>
        <v>14229.25</v>
      </c>
      <c r="BQ113" s="51">
        <f t="shared" si="57"/>
        <v>5</v>
      </c>
      <c r="BR113" s="47">
        <f t="shared" si="94"/>
        <v>4553.3599999999997</v>
      </c>
      <c r="BS113" s="46">
        <f t="shared" si="58"/>
        <v>17.5</v>
      </c>
      <c r="BT113" s="46">
        <f t="shared" si="95"/>
        <v>11383.400000000001</v>
      </c>
      <c r="BU113" s="46">
        <f t="shared" si="59"/>
        <v>336.31864175000004</v>
      </c>
      <c r="BV113" s="46">
        <f t="shared" si="60"/>
        <v>219.60124008846154</v>
      </c>
      <c r="BW113" s="46">
        <f t="shared" si="61"/>
        <v>263.80311862874834</v>
      </c>
      <c r="BX113" s="46">
        <f t="shared" si="62"/>
        <v>315.68719175000001</v>
      </c>
      <c r="BY113" s="46">
        <f t="shared" si="63"/>
        <v>329.80544560869561</v>
      </c>
      <c r="BZ113" s="46">
        <f t="shared" si="96"/>
        <v>387573.6027527001</v>
      </c>
      <c r="CA113" s="46">
        <f t="shared" si="96"/>
        <v>253068.4690779431</v>
      </c>
      <c r="CB113" s="46">
        <f t="shared" si="96"/>
        <v>304006.71390776959</v>
      </c>
      <c r="CC113" s="46">
        <f t="shared" si="96"/>
        <v>363797.91977270006</v>
      </c>
      <c r="CD113" s="46">
        <f t="shared" si="96"/>
        <v>380067.79551946087</v>
      </c>
    </row>
    <row r="114" spans="1:82" s="54" customFormat="1" ht="15" customHeight="1" x14ac:dyDescent="0.35">
      <c r="A114" s="39">
        <v>111</v>
      </c>
      <c r="B114" s="40" t="s">
        <v>82</v>
      </c>
      <c r="C114" s="40" t="s">
        <v>201</v>
      </c>
      <c r="D114" s="41">
        <v>831.8</v>
      </c>
      <c r="E114" s="41">
        <f t="shared" si="64"/>
        <v>3327.2000000000003</v>
      </c>
      <c r="F114" s="41">
        <v>142</v>
      </c>
      <c r="G114" s="42" t="s">
        <v>84</v>
      </c>
      <c r="H114" s="43">
        <v>5</v>
      </c>
      <c r="I114" s="44">
        <v>17.5</v>
      </c>
      <c r="J114" s="41">
        <f t="shared" si="65"/>
        <v>2062.5</v>
      </c>
      <c r="K114" s="42" t="s">
        <v>91</v>
      </c>
      <c r="L114" s="44">
        <v>422.5</v>
      </c>
      <c r="M114" s="44">
        <v>274.60000000000002</v>
      </c>
      <c r="N114" s="41">
        <v>831.8</v>
      </c>
      <c r="O114" s="45" t="s">
        <v>95</v>
      </c>
      <c r="P114" s="45" t="s">
        <v>91</v>
      </c>
      <c r="Q114" s="45" t="s">
        <v>87</v>
      </c>
      <c r="R114" s="45" t="s">
        <v>88</v>
      </c>
      <c r="S114" s="46">
        <f t="shared" si="66"/>
        <v>370962.77288140001</v>
      </c>
      <c r="T114" s="46">
        <f t="shared" si="49"/>
        <v>111.49398078907188</v>
      </c>
      <c r="U114" s="47">
        <f t="shared" si="67"/>
        <v>244812.60317370776</v>
      </c>
      <c r="V114" s="47">
        <f t="shared" si="50"/>
        <v>126150.16970769226</v>
      </c>
      <c r="W114" s="47">
        <f t="shared" si="68"/>
        <v>285473.97920139378</v>
      </c>
      <c r="X114" s="47">
        <f t="shared" si="51"/>
        <v>85488.793680006231</v>
      </c>
      <c r="Y114" s="48">
        <f t="shared" si="69"/>
        <v>358435.43582140008</v>
      </c>
      <c r="Z114" s="47">
        <f t="shared" si="52"/>
        <v>12527.337059999933</v>
      </c>
      <c r="AA114" s="48">
        <f t="shared" si="70"/>
        <v>363284.34408222616</v>
      </c>
      <c r="AB114" s="47">
        <f t="shared" si="53"/>
        <v>7678.4287991738529</v>
      </c>
      <c r="AC114" s="47">
        <f t="shared" si="71"/>
        <v>231844.72924687227</v>
      </c>
      <c r="AD114" s="47">
        <f t="shared" si="72"/>
        <v>139118.04363452774</v>
      </c>
      <c r="AE114" s="47">
        <f t="shared" si="73"/>
        <v>69.681632978742556</v>
      </c>
      <c r="AF114" s="49">
        <f t="shared" si="74"/>
        <v>0.62498111992761873</v>
      </c>
      <c r="AG114" s="47">
        <f>IF(ISBLANK($D114),"",S114*_xlfn.XLOOKUP(Q114,DATA!$B$24:$B$25,DATA!$C$24:$C$25,"error",0,1)/1000)</f>
        <v>147.747053183204</v>
      </c>
      <c r="AH114" s="47">
        <f>IF(ISBLANK($D114),"",V114*_xlfn.XLOOKUP(Q114,DATA!$B$24:$B$25,DATA!$C$24:$C$25,"error",0,1)/1000)</f>
        <v>50.243089591179675</v>
      </c>
      <c r="AI114" s="47">
        <f>IF(ISBLANK($D114),"",X114*_xlfn.XLOOKUP(Q114,DATA!$B$24:$B$25,DATA!$C$24:$C$25,"error",0,1)/1000)</f>
        <v>34.048476746872879</v>
      </c>
      <c r="AJ114" s="47">
        <f>IF(ISBLANK($D114),"",Z114*_xlfn.XLOOKUP(Q114,DATA!$B$24:$B$25,DATA!$C$24:$C$25,"error",0,1)/1000)</f>
        <v>4.989387804256773</v>
      </c>
      <c r="AK114" s="47">
        <f>IF(ISBLANK($D114),"",AB114*_xlfn.XLOOKUP(Q114,DATA!$B$24:$B$25,DATA!$C$24:$C$25,"error",0,1)/1000)</f>
        <v>3.0581646221349623</v>
      </c>
      <c r="AL114" s="47">
        <f t="shared" si="54"/>
        <v>92.339118764444294</v>
      </c>
      <c r="AM114" s="47">
        <f t="shared" si="55"/>
        <v>55.407934418759709</v>
      </c>
      <c r="AN114" s="47">
        <f t="shared" si="75"/>
        <v>5.0373093633840966</v>
      </c>
      <c r="AO114" s="47">
        <f t="shared" si="76"/>
        <v>1.712995150767358</v>
      </c>
      <c r="AP114" s="47">
        <f t="shared" si="77"/>
        <v>1.1608536822275257</v>
      </c>
      <c r="AQ114" s="47">
        <f t="shared" si="78"/>
        <v>0.17010890818087876</v>
      </c>
      <c r="AR114" s="47">
        <f t="shared" si="79"/>
        <v>0.10426550617391044</v>
      </c>
      <c r="AS114" s="47">
        <f t="shared" si="80"/>
        <v>3.148223247349673</v>
      </c>
      <c r="AT114" s="47">
        <f t="shared" si="81"/>
        <v>1.8890861160344237</v>
      </c>
      <c r="AU114" s="47">
        <f t="shared" si="82"/>
        <v>0.27396130724109802</v>
      </c>
      <c r="AV114" s="47">
        <f t="shared" si="83"/>
        <v>9.3163702474412302E-2</v>
      </c>
      <c r="AW114" s="47">
        <f t="shared" si="84"/>
        <v>6.3134695401165772E-2</v>
      </c>
      <c r="AX114" s="47">
        <f t="shared" si="85"/>
        <v>9.2516173807679538E-3</v>
      </c>
      <c r="AY114" s="47">
        <f t="shared" si="86"/>
        <v>5.6706293600298809E-3</v>
      </c>
      <c r="AZ114" s="47">
        <f t="shared" si="87"/>
        <v>0.17122064461637593</v>
      </c>
      <c r="BA114" s="47">
        <f t="shared" si="88"/>
        <v>0.10274066262472209</v>
      </c>
      <c r="BB114" s="23">
        <f>IF(V114&gt;0,J114*DATA!$C$4,0)</f>
        <v>134062.5</v>
      </c>
      <c r="BC114" s="23">
        <f>IF(X114&gt;0,N114*_xlfn.XLOOKUP(Elektrenai!O114,DATA!$B$5:$B$6,DATA!$C$5:$C$6,"error",0,1),0)</f>
        <v>70703</v>
      </c>
      <c r="BD114" s="23">
        <f>IF(Z114&gt;0,(L114-M114)*DATA!$C$7,"0,00 ")</f>
        <v>22184.999999999996</v>
      </c>
      <c r="BE114" s="23">
        <f>IF(G114="basement",D114*DATA!$C$8,IF(G114="ground",0,"error"))</f>
        <v>33272</v>
      </c>
      <c r="BF114" s="23">
        <f t="shared" si="89"/>
        <v>260222.5</v>
      </c>
      <c r="BG114" s="23">
        <v>1.48</v>
      </c>
      <c r="BH114" s="23">
        <v>1.7126035502958581</v>
      </c>
      <c r="BI114" s="23">
        <f t="shared" si="90"/>
        <v>0.85</v>
      </c>
      <c r="BJ114" s="23">
        <v>2.33</v>
      </c>
      <c r="BK114" s="23">
        <f t="shared" si="91"/>
        <v>0.21630769230769231</v>
      </c>
      <c r="BL114" s="23">
        <f t="shared" si="92"/>
        <v>0.20657105606258153</v>
      </c>
      <c r="BM114" s="5">
        <v>1.1000000000000001</v>
      </c>
      <c r="BN114" s="5">
        <f t="shared" si="93"/>
        <v>0.40124223602484466</v>
      </c>
      <c r="BO114" s="50"/>
      <c r="BP114" s="48">
        <f t="shared" si="56"/>
        <v>14556.5</v>
      </c>
      <c r="BQ114" s="51">
        <f t="shared" si="57"/>
        <v>5</v>
      </c>
      <c r="BR114" s="47">
        <f t="shared" si="94"/>
        <v>4658.08</v>
      </c>
      <c r="BS114" s="46">
        <f t="shared" si="58"/>
        <v>17.5</v>
      </c>
      <c r="BT114" s="46">
        <f t="shared" si="95"/>
        <v>11645.2</v>
      </c>
      <c r="BU114" s="46">
        <f t="shared" si="59"/>
        <v>321.90452349999998</v>
      </c>
      <c r="BV114" s="46">
        <f t="shared" si="60"/>
        <v>212.43717734615387</v>
      </c>
      <c r="BW114" s="46">
        <f t="shared" si="61"/>
        <v>247.72125928617996</v>
      </c>
      <c r="BX114" s="46">
        <f t="shared" si="62"/>
        <v>311.03387350000003</v>
      </c>
      <c r="BY114" s="46">
        <f t="shared" si="63"/>
        <v>315.24153426086963</v>
      </c>
      <c r="BZ114" s="46">
        <f t="shared" si="96"/>
        <v>370962.77288140001</v>
      </c>
      <c r="CA114" s="46">
        <f t="shared" si="96"/>
        <v>244812.60317370776</v>
      </c>
      <c r="CB114" s="46">
        <f t="shared" si="96"/>
        <v>285473.97920139378</v>
      </c>
      <c r="CC114" s="46">
        <f t="shared" si="96"/>
        <v>358435.43582140008</v>
      </c>
      <c r="CD114" s="46">
        <f t="shared" si="96"/>
        <v>363284.34408222616</v>
      </c>
    </row>
    <row r="115" spans="1:82" s="54" customFormat="1" ht="15" customHeight="1" x14ac:dyDescent="0.35">
      <c r="A115" s="39">
        <v>112</v>
      </c>
      <c r="B115" s="40" t="s">
        <v>82</v>
      </c>
      <c r="C115" s="40" t="s">
        <v>202</v>
      </c>
      <c r="D115" s="41">
        <v>870.5</v>
      </c>
      <c r="E115" s="41">
        <f t="shared" si="64"/>
        <v>3482.0000000000005</v>
      </c>
      <c r="F115" s="41">
        <v>142.80000000000001</v>
      </c>
      <c r="G115" s="42" t="s">
        <v>84</v>
      </c>
      <c r="H115" s="43">
        <v>5</v>
      </c>
      <c r="I115" s="44">
        <v>17.5</v>
      </c>
      <c r="J115" s="41">
        <f t="shared" si="65"/>
        <v>2074.1999999999998</v>
      </c>
      <c r="K115" s="42" t="s">
        <v>91</v>
      </c>
      <c r="L115" s="44">
        <v>424.8</v>
      </c>
      <c r="M115" s="44">
        <v>148.80000000000001</v>
      </c>
      <c r="N115" s="41">
        <v>870.5</v>
      </c>
      <c r="O115" s="45" t="s">
        <v>95</v>
      </c>
      <c r="P115" s="45" t="s">
        <v>91</v>
      </c>
      <c r="Q115" s="45" t="s">
        <v>87</v>
      </c>
      <c r="R115" s="45" t="s">
        <v>88</v>
      </c>
      <c r="S115" s="46">
        <f t="shared" si="66"/>
        <v>391529.59777330008</v>
      </c>
      <c r="T115" s="46">
        <f t="shared" si="49"/>
        <v>112.4438821864733</v>
      </c>
      <c r="U115" s="47">
        <f t="shared" si="67"/>
        <v>264663.8125574477</v>
      </c>
      <c r="V115" s="47">
        <f t="shared" si="50"/>
        <v>126865.78521585237</v>
      </c>
      <c r="W115" s="47">
        <f t="shared" si="68"/>
        <v>302063.38606562337</v>
      </c>
      <c r="X115" s="47">
        <f t="shared" si="51"/>
        <v>89466.211707676703</v>
      </c>
      <c r="Y115" s="48">
        <f t="shared" si="69"/>
        <v>368152.01137330011</v>
      </c>
      <c r="Z115" s="47">
        <f t="shared" si="52"/>
        <v>23377.586399999971</v>
      </c>
      <c r="AA115" s="48">
        <f t="shared" si="70"/>
        <v>383493.92541253916</v>
      </c>
      <c r="AB115" s="47">
        <f t="shared" si="53"/>
        <v>8035.6723607609165</v>
      </c>
      <c r="AC115" s="47">
        <f t="shared" si="71"/>
        <v>247745.25568428996</v>
      </c>
      <c r="AD115" s="47">
        <f t="shared" si="72"/>
        <v>143784.34208901011</v>
      </c>
      <c r="AE115" s="47">
        <f t="shared" si="73"/>
        <v>71.150274464184363</v>
      </c>
      <c r="AF115" s="49">
        <f t="shared" si="74"/>
        <v>0.63276252189684312</v>
      </c>
      <c r="AG115" s="47">
        <f>IF(ISBLANK($D115),"",S115*_xlfn.XLOOKUP(Q115,DATA!$B$24:$B$25,DATA!$C$24:$C$25,"error",0,1)/1000)</f>
        <v>155.93840820114997</v>
      </c>
      <c r="AH115" s="47">
        <f>IF(ISBLANK($D115),"",V115*_xlfn.XLOOKUP(Q115,DATA!$B$24:$B$25,DATA!$C$24:$C$25,"error",0,1)/1000)</f>
        <v>50.52810493576969</v>
      </c>
      <c r="AI115" s="47">
        <f>IF(ISBLANK($D115),"",X115*_xlfn.XLOOKUP(Q115,DATA!$B$24:$B$25,DATA!$C$24:$C$25,"error",0,1)/1000)</f>
        <v>35.632602798933476</v>
      </c>
      <c r="AJ115" s="47">
        <f>IF(ISBLANK($D115),"",Z115*_xlfn.XLOOKUP(Q115,DATA!$B$24:$B$25,DATA!$C$24:$C$25,"error",0,1)/1000)</f>
        <v>9.3108251113919884</v>
      </c>
      <c r="AK115" s="47">
        <f>IF(ISBLANK($D115),"",AB115*_xlfn.XLOOKUP(Q115,DATA!$B$24:$B$25,DATA!$C$24:$C$25,"error",0,1)/1000)</f>
        <v>3.2004475878438581</v>
      </c>
      <c r="AL115" s="47">
        <f t="shared" si="54"/>
        <v>98.671980433939012</v>
      </c>
      <c r="AM115" s="47">
        <f t="shared" si="55"/>
        <v>57.266427767210956</v>
      </c>
      <c r="AN115" s="47">
        <f t="shared" si="75"/>
        <v>5.3165866040579779</v>
      </c>
      <c r="AO115" s="47">
        <f t="shared" si="76"/>
        <v>1.7227125050771672</v>
      </c>
      <c r="AP115" s="47">
        <f t="shared" si="77"/>
        <v>1.214863104567278</v>
      </c>
      <c r="AQ115" s="47">
        <f t="shared" si="78"/>
        <v>0.31744461567222942</v>
      </c>
      <c r="AR115" s="47">
        <f t="shared" si="79"/>
        <v>0.10911652215002438</v>
      </c>
      <c r="AS115" s="47">
        <f t="shared" si="80"/>
        <v>3.364136747466699</v>
      </c>
      <c r="AT115" s="47">
        <f t="shared" si="81"/>
        <v>1.9524498565912789</v>
      </c>
      <c r="AU115" s="47">
        <f t="shared" si="82"/>
        <v>0.28915020123555041</v>
      </c>
      <c r="AV115" s="47">
        <f t="shared" si="83"/>
        <v>9.3692194750267244E-2</v>
      </c>
      <c r="AW115" s="47">
        <f t="shared" si="84"/>
        <v>6.6072075434857949E-2</v>
      </c>
      <c r="AX115" s="47">
        <f t="shared" si="85"/>
        <v>1.7264681521919987E-2</v>
      </c>
      <c r="AY115" s="47">
        <f t="shared" si="86"/>
        <v>5.9344588337413781E-3</v>
      </c>
      <c r="AZ115" s="47">
        <f t="shared" si="87"/>
        <v>0.18296341054078655</v>
      </c>
      <c r="BA115" s="47">
        <f t="shared" si="88"/>
        <v>0.10618679069476386</v>
      </c>
      <c r="BB115" s="23">
        <f>IF(V115&gt;0,J115*DATA!$C$4,0)</f>
        <v>134823</v>
      </c>
      <c r="BC115" s="23">
        <f>IF(X115&gt;0,N115*_xlfn.XLOOKUP(Elektrenai!O115,DATA!$B$5:$B$6,DATA!$C$5:$C$6,"error",0,1),0)</f>
        <v>73992.5</v>
      </c>
      <c r="BD115" s="23">
        <f>IF(Z115&gt;0,(L115-M115)*DATA!$C$7,"0,00 ")</f>
        <v>41400</v>
      </c>
      <c r="BE115" s="23">
        <f>IF(G115="basement",D115*DATA!$C$8,IF(G115="ground",0,"error"))</f>
        <v>34820</v>
      </c>
      <c r="BF115" s="23">
        <f t="shared" si="89"/>
        <v>285035.5</v>
      </c>
      <c r="BG115" s="23">
        <v>1.48</v>
      </c>
      <c r="BH115" s="23">
        <v>2.2370056497175144</v>
      </c>
      <c r="BI115" s="23">
        <f t="shared" si="90"/>
        <v>0.85</v>
      </c>
      <c r="BJ115" s="23">
        <v>2.33</v>
      </c>
      <c r="BK115" s="23">
        <f t="shared" si="91"/>
        <v>0.21630769230769231</v>
      </c>
      <c r="BL115" s="23">
        <f t="shared" si="92"/>
        <v>0.20657105606258153</v>
      </c>
      <c r="BM115" s="5">
        <v>1.1000000000000001</v>
      </c>
      <c r="BN115" s="5">
        <f t="shared" si="93"/>
        <v>0.40124223602484466</v>
      </c>
      <c r="BO115" s="50"/>
      <c r="BP115" s="48">
        <f t="shared" si="56"/>
        <v>15233.75</v>
      </c>
      <c r="BQ115" s="51">
        <f t="shared" si="57"/>
        <v>5</v>
      </c>
      <c r="BR115" s="47">
        <f t="shared" si="94"/>
        <v>4874.8</v>
      </c>
      <c r="BS115" s="46">
        <f t="shared" si="58"/>
        <v>17.5</v>
      </c>
      <c r="BT115" s="46">
        <f t="shared" si="95"/>
        <v>12187</v>
      </c>
      <c r="BU115" s="46">
        <f t="shared" si="59"/>
        <v>339.75147325000006</v>
      </c>
      <c r="BV115" s="46">
        <f t="shared" si="60"/>
        <v>229.66314869615383</v>
      </c>
      <c r="BW115" s="46">
        <f t="shared" si="61"/>
        <v>262.11678763070404</v>
      </c>
      <c r="BX115" s="46">
        <f t="shared" si="62"/>
        <v>319.46547325000006</v>
      </c>
      <c r="BY115" s="46">
        <f t="shared" si="63"/>
        <v>332.77848439130435</v>
      </c>
      <c r="BZ115" s="46">
        <f t="shared" si="96"/>
        <v>391529.59777330008</v>
      </c>
      <c r="CA115" s="46">
        <f t="shared" si="96"/>
        <v>264663.8125574477</v>
      </c>
      <c r="CB115" s="46">
        <f t="shared" si="96"/>
        <v>302063.38606562337</v>
      </c>
      <c r="CC115" s="46">
        <f t="shared" si="96"/>
        <v>368152.01137330011</v>
      </c>
      <c r="CD115" s="46">
        <f t="shared" si="96"/>
        <v>383493.92541253916</v>
      </c>
    </row>
    <row r="116" spans="1:82" s="54" customFormat="1" ht="15" customHeight="1" x14ac:dyDescent="0.35">
      <c r="A116" s="39">
        <v>113</v>
      </c>
      <c r="B116" s="40" t="s">
        <v>82</v>
      </c>
      <c r="C116" s="40" t="s">
        <v>203</v>
      </c>
      <c r="D116" s="41">
        <v>908.9</v>
      </c>
      <c r="E116" s="41">
        <f t="shared" si="64"/>
        <v>3635.6</v>
      </c>
      <c r="F116" s="41">
        <v>141.80000000000001</v>
      </c>
      <c r="G116" s="42" t="s">
        <v>84</v>
      </c>
      <c r="H116" s="43">
        <v>5</v>
      </c>
      <c r="I116" s="44">
        <v>17.5</v>
      </c>
      <c r="J116" s="41">
        <f t="shared" si="65"/>
        <v>2034.8</v>
      </c>
      <c r="K116" s="42" t="s">
        <v>91</v>
      </c>
      <c r="L116" s="44">
        <v>446.7</v>
      </c>
      <c r="M116" s="44">
        <v>290.39999999999998</v>
      </c>
      <c r="N116" s="41">
        <v>908.9</v>
      </c>
      <c r="O116" s="45" t="s">
        <v>95</v>
      </c>
      <c r="P116" s="45" t="s">
        <v>91</v>
      </c>
      <c r="Q116" s="45" t="s">
        <v>87</v>
      </c>
      <c r="R116" s="45" t="s">
        <v>88</v>
      </c>
      <c r="S116" s="46">
        <f t="shared" si="66"/>
        <v>388422.60521890008</v>
      </c>
      <c r="T116" s="46">
        <f t="shared" si="49"/>
        <v>106.8386525522335</v>
      </c>
      <c r="U116" s="47">
        <f t="shared" si="67"/>
        <v>263966.6705177062</v>
      </c>
      <c r="V116" s="47">
        <f t="shared" si="50"/>
        <v>124455.93470119388</v>
      </c>
      <c r="W116" s="47">
        <f t="shared" si="68"/>
        <v>295009.80818144191</v>
      </c>
      <c r="X116" s="47">
        <f t="shared" si="51"/>
        <v>93412.797037458164</v>
      </c>
      <c r="Y116" s="48">
        <f t="shared" si="69"/>
        <v>375183.77639890008</v>
      </c>
      <c r="Z116" s="47">
        <f t="shared" si="52"/>
        <v>13238.828819999995</v>
      </c>
      <c r="AA116" s="48">
        <f t="shared" si="70"/>
        <v>380032.458626487</v>
      </c>
      <c r="AB116" s="47">
        <f t="shared" si="53"/>
        <v>8390.1465924130753</v>
      </c>
      <c r="AC116" s="47">
        <f t="shared" si="71"/>
        <v>239497.70715106511</v>
      </c>
      <c r="AD116" s="47">
        <f t="shared" si="72"/>
        <v>148924.89806783496</v>
      </c>
      <c r="AE116" s="47">
        <f t="shared" si="73"/>
        <v>65.875703364249404</v>
      </c>
      <c r="AF116" s="49">
        <f t="shared" si="74"/>
        <v>0.61659054836958682</v>
      </c>
      <c r="AG116" s="47">
        <f>IF(ISBLANK($D116),"",S116*_xlfn.XLOOKUP(Q116,DATA!$B$24:$B$25,DATA!$C$24:$C$25,"error",0,1)/1000)</f>
        <v>154.70095520658356</v>
      </c>
      <c r="AH116" s="47">
        <f>IF(ISBLANK($D116),"",V116*_xlfn.XLOOKUP(Q116,DATA!$B$24:$B$25,DATA!$C$24:$C$25,"error",0,1)/1000)</f>
        <v>49.5683096727915</v>
      </c>
      <c r="AI116" s="47">
        <f>IF(ISBLANK($D116),"",X116*_xlfn.XLOOKUP(Q116,DATA!$B$24:$B$25,DATA!$C$24:$C$25,"error",0,1)/1000)</f>
        <v>37.204448804078844</v>
      </c>
      <c r="AJ116" s="47">
        <f>IF(ISBLANK($D116),"",Z116*_xlfn.XLOOKUP(Q116,DATA!$B$24:$B$25,DATA!$C$24:$C$25,"error",0,1)/1000)</f>
        <v>5.2727607424295986</v>
      </c>
      <c r="AK116" s="47">
        <f>IF(ISBLANK($D116),"",AB116*_xlfn.XLOOKUP(Q116,DATA!$B$24:$B$25,DATA!$C$24:$C$25,"error",0,1)/1000)</f>
        <v>3.3416275848262798</v>
      </c>
      <c r="AL116" s="47">
        <f t="shared" si="54"/>
        <v>95.387146804126218</v>
      </c>
      <c r="AM116" s="47">
        <f t="shared" si="55"/>
        <v>59.31380840245734</v>
      </c>
      <c r="AN116" s="47">
        <f t="shared" si="75"/>
        <v>5.2743967029941112</v>
      </c>
      <c r="AO116" s="47">
        <f t="shared" si="76"/>
        <v>1.6899891068031139</v>
      </c>
      <c r="AP116" s="47">
        <f t="shared" si="77"/>
        <v>1.268453849214473</v>
      </c>
      <c r="AQ116" s="47">
        <f t="shared" si="78"/>
        <v>0.17977026604916485</v>
      </c>
      <c r="AR116" s="47">
        <f t="shared" si="79"/>
        <v>0.11392993335112804</v>
      </c>
      <c r="AS116" s="47">
        <f t="shared" si="80"/>
        <v>3.2521431554178797</v>
      </c>
      <c r="AT116" s="47">
        <f t="shared" si="81"/>
        <v>2.0222535475762315</v>
      </c>
      <c r="AU116" s="47">
        <f t="shared" si="82"/>
        <v>0.28685564284851806</v>
      </c>
      <c r="AV116" s="47">
        <f t="shared" si="83"/>
        <v>9.1912485718756015E-2</v>
      </c>
      <c r="AW116" s="47">
        <f t="shared" si="84"/>
        <v>6.8986685080691987E-2</v>
      </c>
      <c r="AX116" s="47">
        <f t="shared" si="85"/>
        <v>9.7770642096960004E-3</v>
      </c>
      <c r="AY116" s="47">
        <f t="shared" si="86"/>
        <v>6.196243117734093E-3</v>
      </c>
      <c r="AZ116" s="47">
        <f t="shared" si="87"/>
        <v>0.17687247812687809</v>
      </c>
      <c r="BA116" s="47">
        <f t="shared" si="88"/>
        <v>0.10998316472163996</v>
      </c>
      <c r="BB116" s="23">
        <f>IF(V116&gt;0,J116*DATA!$C$4,0)</f>
        <v>132262</v>
      </c>
      <c r="BC116" s="23">
        <f>IF(X116&gt;0,N116*_xlfn.XLOOKUP(Elektrenai!O116,DATA!$B$5:$B$6,DATA!$C$5:$C$6,"error",0,1),0)</f>
        <v>77256.5</v>
      </c>
      <c r="BD116" s="23">
        <f>IF(Z116&gt;0,(L116-M116)*DATA!$C$7,"0,00 ")</f>
        <v>23445</v>
      </c>
      <c r="BE116" s="23">
        <f>IF(G116="basement",D116*DATA!$C$8,IF(G116="ground",0,"error"))</f>
        <v>36356</v>
      </c>
      <c r="BF116" s="23">
        <f t="shared" si="89"/>
        <v>269319.5</v>
      </c>
      <c r="BG116" s="23">
        <v>1.48</v>
      </c>
      <c r="BH116" s="23">
        <v>1.7123237071860309</v>
      </c>
      <c r="BI116" s="23">
        <f t="shared" si="90"/>
        <v>0.85</v>
      </c>
      <c r="BJ116" s="23">
        <v>2.33</v>
      </c>
      <c r="BK116" s="23">
        <f t="shared" si="91"/>
        <v>0.21630769230769231</v>
      </c>
      <c r="BL116" s="23">
        <f t="shared" si="92"/>
        <v>0.20657105606258153</v>
      </c>
      <c r="BM116" s="5">
        <v>1.1000000000000001</v>
      </c>
      <c r="BN116" s="5">
        <f t="shared" si="93"/>
        <v>0.40124223602484466</v>
      </c>
      <c r="BO116" s="50"/>
      <c r="BP116" s="48">
        <f t="shared" si="56"/>
        <v>15905.75</v>
      </c>
      <c r="BQ116" s="51">
        <f t="shared" si="57"/>
        <v>5</v>
      </c>
      <c r="BR116" s="47">
        <f t="shared" si="94"/>
        <v>5089.84</v>
      </c>
      <c r="BS116" s="46">
        <f t="shared" si="58"/>
        <v>17.5</v>
      </c>
      <c r="BT116" s="46">
        <f t="shared" si="95"/>
        <v>12724.6</v>
      </c>
      <c r="BU116" s="46">
        <f t="shared" si="59"/>
        <v>337.05536725000002</v>
      </c>
      <c r="BV116" s="46">
        <f t="shared" si="60"/>
        <v>229.05820072692308</v>
      </c>
      <c r="BW116" s="46">
        <f t="shared" si="61"/>
        <v>255.99601542992178</v>
      </c>
      <c r="BX116" s="46">
        <f t="shared" si="62"/>
        <v>325.56731725000003</v>
      </c>
      <c r="BY116" s="46">
        <f t="shared" si="63"/>
        <v>329.77478186956523</v>
      </c>
      <c r="BZ116" s="46">
        <f t="shared" si="96"/>
        <v>388422.60521890008</v>
      </c>
      <c r="CA116" s="46">
        <f t="shared" si="96"/>
        <v>263966.6705177062</v>
      </c>
      <c r="CB116" s="46">
        <f t="shared" si="96"/>
        <v>295009.80818144191</v>
      </c>
      <c r="CC116" s="46">
        <f t="shared" si="96"/>
        <v>375183.77639890008</v>
      </c>
      <c r="CD116" s="46">
        <f t="shared" si="96"/>
        <v>380032.458626487</v>
      </c>
    </row>
    <row r="117" spans="1:82" s="54" customFormat="1" ht="15" customHeight="1" x14ac:dyDescent="0.35">
      <c r="A117" s="39">
        <v>114</v>
      </c>
      <c r="B117" s="40" t="s">
        <v>82</v>
      </c>
      <c r="C117" s="40" t="s">
        <v>204</v>
      </c>
      <c r="D117" s="41">
        <v>261.89999999999998</v>
      </c>
      <c r="E117" s="41">
        <f t="shared" si="64"/>
        <v>1047.5999999999999</v>
      </c>
      <c r="F117" s="41">
        <v>64.8</v>
      </c>
      <c r="G117" s="42" t="s">
        <v>84</v>
      </c>
      <c r="H117" s="43">
        <v>5</v>
      </c>
      <c r="I117" s="44">
        <v>17.5</v>
      </c>
      <c r="J117" s="41">
        <f t="shared" si="65"/>
        <v>929.9</v>
      </c>
      <c r="K117" s="42" t="s">
        <v>91</v>
      </c>
      <c r="L117" s="44">
        <v>204.1</v>
      </c>
      <c r="M117" s="44">
        <v>183.8</v>
      </c>
      <c r="N117" s="41">
        <v>261.89999999999998</v>
      </c>
      <c r="O117" s="45" t="s">
        <v>95</v>
      </c>
      <c r="P117" s="45" t="s">
        <v>91</v>
      </c>
      <c r="Q117" s="45" t="s">
        <v>87</v>
      </c>
      <c r="R117" s="45" t="s">
        <v>88</v>
      </c>
      <c r="S117" s="46">
        <f t="shared" si="66"/>
        <v>138453.41059830002</v>
      </c>
      <c r="T117" s="46">
        <f t="shared" si="49"/>
        <v>132.1624767070447</v>
      </c>
      <c r="U117" s="47">
        <f t="shared" si="67"/>
        <v>81577.268629241546</v>
      </c>
      <c r="V117" s="47">
        <f t="shared" si="50"/>
        <v>56876.141969058473</v>
      </c>
      <c r="W117" s="47">
        <f t="shared" si="68"/>
        <v>111536.46534127473</v>
      </c>
      <c r="X117" s="47">
        <f t="shared" si="51"/>
        <v>26916.945257025291</v>
      </c>
      <c r="Y117" s="48">
        <f t="shared" si="69"/>
        <v>136733.97217830003</v>
      </c>
      <c r="Z117" s="47">
        <f t="shared" si="52"/>
        <v>1719.4384199999913</v>
      </c>
      <c r="AA117" s="48">
        <f t="shared" si="70"/>
        <v>136035.78556523481</v>
      </c>
      <c r="AB117" s="47">
        <f t="shared" si="53"/>
        <v>2417.625033065211</v>
      </c>
      <c r="AC117" s="47">
        <f t="shared" si="71"/>
        <v>87930.150679148966</v>
      </c>
      <c r="AD117" s="47">
        <f t="shared" si="72"/>
        <v>50523.259919151053</v>
      </c>
      <c r="AE117" s="47">
        <f t="shared" si="73"/>
        <v>83.93485173649195</v>
      </c>
      <c r="AF117" s="49">
        <f t="shared" si="74"/>
        <v>0.63508836870955787</v>
      </c>
      <c r="AG117" s="47">
        <f>IF(ISBLANK($D117),"",S117*_xlfn.XLOOKUP(Q117,DATA!$B$24:$B$25,DATA!$C$24:$C$25,"error",0,1)/1000)</f>
        <v>55.143224373090931</v>
      </c>
      <c r="AH117" s="47">
        <f>IF(ISBLANK($D117),"",V117*_xlfn.XLOOKUP(Q117,DATA!$B$24:$B$25,DATA!$C$24:$C$25,"error",0,1)/1000)</f>
        <v>22.652629823436612</v>
      </c>
      <c r="AI117" s="47">
        <f>IF(ISBLANK($D117),"",X117*_xlfn.XLOOKUP(Q117,DATA!$B$24:$B$25,DATA!$C$24:$C$25,"error",0,1)/1000)</f>
        <v>10.720480956968032</v>
      </c>
      <c r="AJ117" s="47">
        <f>IF(ISBLANK($D117),"",Z117*_xlfn.XLOOKUP(Q117,DATA!$B$24:$B$25,DATA!$C$24:$C$25,"error",0,1)/1000)</f>
        <v>0.6848179339175966</v>
      </c>
      <c r="AK117" s="47">
        <f>IF(ISBLANK($D117),"",AB117*_xlfn.XLOOKUP(Q117,DATA!$B$24:$B$25,DATA!$C$24:$C$25,"error",0,1)/1000)</f>
        <v>0.96289169816921227</v>
      </c>
      <c r="AL117" s="47">
        <f t="shared" si="54"/>
        <v>35.02082041249146</v>
      </c>
      <c r="AM117" s="47">
        <f t="shared" si="55"/>
        <v>20.12240396059947</v>
      </c>
      <c r="AN117" s="47">
        <f t="shared" si="75"/>
        <v>1.880061053517774</v>
      </c>
      <c r="AO117" s="47">
        <f t="shared" si="76"/>
        <v>0.77232203185385073</v>
      </c>
      <c r="AP117" s="47">
        <f t="shared" si="77"/>
        <v>0.36550562560157374</v>
      </c>
      <c r="AQ117" s="47">
        <f t="shared" si="78"/>
        <v>2.3348281515022582E-2</v>
      </c>
      <c r="AR117" s="47">
        <f t="shared" si="79"/>
        <v>3.2828968582528595E-2</v>
      </c>
      <c r="AS117" s="47">
        <f t="shared" si="80"/>
        <v>1.1940049075529757</v>
      </c>
      <c r="AT117" s="47">
        <f t="shared" si="81"/>
        <v>0.68605614596479825</v>
      </c>
      <c r="AU117" s="47">
        <f t="shared" si="82"/>
        <v>0.10224982163271029</v>
      </c>
      <c r="AV117" s="47">
        <f t="shared" si="83"/>
        <v>4.200384336046354E-2</v>
      </c>
      <c r="AW117" s="47">
        <f t="shared" si="84"/>
        <v>1.9878548600102571E-2</v>
      </c>
      <c r="AX117" s="47">
        <f t="shared" si="85"/>
        <v>1.2698298365759941E-3</v>
      </c>
      <c r="AY117" s="47">
        <f t="shared" si="86"/>
        <v>1.7854506244191315E-3</v>
      </c>
      <c r="AZ117" s="47">
        <f t="shared" si="87"/>
        <v>6.4937672421561246E-2</v>
      </c>
      <c r="BA117" s="47">
        <f t="shared" si="88"/>
        <v>3.7312149211149045E-2</v>
      </c>
      <c r="BB117" s="23">
        <f>IF(V117&gt;0,J117*DATA!$C$4,0)</f>
        <v>60443.5</v>
      </c>
      <c r="BC117" s="23">
        <f>IF(X117&gt;0,N117*_xlfn.XLOOKUP(Elektrenai!O117,DATA!$B$5:$B$6,DATA!$C$5:$C$6,"error",0,1),0)</f>
        <v>22261.499999999996</v>
      </c>
      <c r="BD117" s="23">
        <f>IF(Z117&gt;0,(L117-M117)*DATA!$C$7,"0,00 ")</f>
        <v>3044.9999999999973</v>
      </c>
      <c r="BE117" s="23">
        <f>IF(G117="basement",D117*DATA!$C$8,IF(G117="ground",0,"error"))</f>
        <v>10476</v>
      </c>
      <c r="BF117" s="23">
        <f t="shared" si="89"/>
        <v>96226</v>
      </c>
      <c r="BG117" s="23">
        <v>1.48</v>
      </c>
      <c r="BH117" s="23">
        <v>1.2740568348848602</v>
      </c>
      <c r="BI117" s="23">
        <f t="shared" si="90"/>
        <v>0.85</v>
      </c>
      <c r="BJ117" s="23">
        <v>2.33</v>
      </c>
      <c r="BK117" s="23">
        <f t="shared" si="91"/>
        <v>0.21630769230769231</v>
      </c>
      <c r="BL117" s="23">
        <f t="shared" si="92"/>
        <v>0.20657105606258153</v>
      </c>
      <c r="BM117" s="5">
        <v>1.1000000000000001</v>
      </c>
      <c r="BN117" s="5">
        <f t="shared" si="93"/>
        <v>0.40124223602484466</v>
      </c>
      <c r="BO117" s="50"/>
      <c r="BP117" s="48">
        <f t="shared" si="56"/>
        <v>4583.25</v>
      </c>
      <c r="BQ117" s="51">
        <f t="shared" si="57"/>
        <v>5</v>
      </c>
      <c r="BR117" s="47">
        <f t="shared" si="94"/>
        <v>1466.64</v>
      </c>
      <c r="BS117" s="46">
        <f t="shared" si="58"/>
        <v>17.5</v>
      </c>
      <c r="BT117" s="46">
        <f t="shared" si="95"/>
        <v>3666.6000000000004</v>
      </c>
      <c r="BU117" s="46">
        <f t="shared" si="59"/>
        <v>120.14353575000001</v>
      </c>
      <c r="BV117" s="46">
        <f t="shared" si="60"/>
        <v>70.789021719230774</v>
      </c>
      <c r="BW117" s="46">
        <f t="shared" si="61"/>
        <v>96.786242052477192</v>
      </c>
      <c r="BX117" s="46">
        <f t="shared" si="62"/>
        <v>118.65148575000001</v>
      </c>
      <c r="BY117" s="46">
        <f t="shared" si="63"/>
        <v>118.0456313478261</v>
      </c>
      <c r="BZ117" s="46">
        <f t="shared" si="96"/>
        <v>138453.41059830002</v>
      </c>
      <c r="CA117" s="46">
        <f t="shared" si="96"/>
        <v>81577.268629241546</v>
      </c>
      <c r="CB117" s="46">
        <f t="shared" si="96"/>
        <v>111536.46534127473</v>
      </c>
      <c r="CC117" s="46">
        <f t="shared" si="96"/>
        <v>136733.97217830003</v>
      </c>
      <c r="CD117" s="46">
        <f t="shared" si="96"/>
        <v>136035.78556523481</v>
      </c>
    </row>
    <row r="118" spans="1:82" s="54" customFormat="1" ht="15" customHeight="1" x14ac:dyDescent="0.35">
      <c r="A118" s="39">
        <v>115</v>
      </c>
      <c r="B118" s="40" t="s">
        <v>82</v>
      </c>
      <c r="C118" s="40" t="s">
        <v>205</v>
      </c>
      <c r="D118" s="41">
        <v>257.60000000000002</v>
      </c>
      <c r="E118" s="41">
        <f t="shared" si="64"/>
        <v>1030.4000000000001</v>
      </c>
      <c r="F118" s="41">
        <v>97.8</v>
      </c>
      <c r="G118" s="42" t="s">
        <v>84</v>
      </c>
      <c r="H118" s="43">
        <v>5</v>
      </c>
      <c r="I118" s="44">
        <v>17.5</v>
      </c>
      <c r="J118" s="41">
        <f t="shared" si="65"/>
        <v>1420.7</v>
      </c>
      <c r="K118" s="42" t="s">
        <v>91</v>
      </c>
      <c r="L118" s="44">
        <v>290.8</v>
      </c>
      <c r="M118" s="44">
        <v>247.2</v>
      </c>
      <c r="N118" s="41">
        <v>257.60000000000002</v>
      </c>
      <c r="O118" s="45" t="s">
        <v>95</v>
      </c>
      <c r="P118" s="45" t="s">
        <v>91</v>
      </c>
      <c r="Q118" s="45" t="s">
        <v>87</v>
      </c>
      <c r="R118" s="45" t="s">
        <v>88</v>
      </c>
      <c r="S118" s="46">
        <f t="shared" si="66"/>
        <v>179227.61385760008</v>
      </c>
      <c r="T118" s="46">
        <f t="shared" si="49"/>
        <v>173.93984264130441</v>
      </c>
      <c r="U118" s="47">
        <f t="shared" si="67"/>
        <v>92332.318777009263</v>
      </c>
      <c r="V118" s="47">
        <f t="shared" si="50"/>
        <v>86895.295080590819</v>
      </c>
      <c r="W118" s="47">
        <f t="shared" si="68"/>
        <v>152752.60393698254</v>
      </c>
      <c r="X118" s="47">
        <f t="shared" si="51"/>
        <v>26475.009920617536</v>
      </c>
      <c r="Y118" s="48">
        <f t="shared" si="69"/>
        <v>175534.63281760004</v>
      </c>
      <c r="Z118" s="47">
        <f t="shared" si="52"/>
        <v>3692.9810400000424</v>
      </c>
      <c r="AA118" s="48">
        <f t="shared" si="70"/>
        <v>176849.68255360005</v>
      </c>
      <c r="AB118" s="47">
        <f t="shared" si="53"/>
        <v>2377.931304000027</v>
      </c>
      <c r="AC118" s="47">
        <f t="shared" si="71"/>
        <v>119441.21734520842</v>
      </c>
      <c r="AD118" s="47">
        <f t="shared" si="72"/>
        <v>59786.396512391657</v>
      </c>
      <c r="AE118" s="47">
        <f t="shared" si="73"/>
        <v>115.91733049806717</v>
      </c>
      <c r="AF118" s="49">
        <f t="shared" si="74"/>
        <v>0.66642195794732206</v>
      </c>
      <c r="AG118" s="47">
        <f>IF(ISBLANK($D118),"",S118*_xlfn.XLOOKUP(Q118,DATA!$B$24:$B$25,DATA!$C$24:$C$25,"error",0,1)/1000)</f>
        <v>71.382774047204961</v>
      </c>
      <c r="AH118" s="47">
        <f>IF(ISBLANK($D118),"",V118*_xlfn.XLOOKUP(Q118,DATA!$B$24:$B$25,DATA!$C$24:$C$25,"error",0,1)/1000)</f>
        <v>34.608658124697712</v>
      </c>
      <c r="AI118" s="47">
        <f>IF(ISBLANK($D118),"",X118*_xlfn.XLOOKUP(Q118,DATA!$B$24:$B$25,DATA!$C$24:$C$25,"error",0,1)/1000)</f>
        <v>10.544466951183553</v>
      </c>
      <c r="AJ118" s="47">
        <f>IF(ISBLANK($D118),"",Z118*_xlfn.XLOOKUP(Q118,DATA!$B$24:$B$25,DATA!$C$24:$C$25,"error",0,1)/1000)</f>
        <v>1.470840488611217</v>
      </c>
      <c r="AK118" s="47">
        <f>IF(ISBLANK($D118),"",AB118*_xlfn.XLOOKUP(Q118,DATA!$B$24:$B$25,DATA!$C$24:$C$25,"error",0,1)/1000)</f>
        <v>0.94708247975713089</v>
      </c>
      <c r="AL118" s="47">
        <f t="shared" si="54"/>
        <v>47.571048044249608</v>
      </c>
      <c r="AM118" s="47">
        <f t="shared" si="55"/>
        <v>23.811726002955353</v>
      </c>
      <c r="AN118" s="47">
        <f t="shared" si="75"/>
        <v>2.4337346048211663</v>
      </c>
      <c r="AO118" s="47">
        <f t="shared" si="76"/>
        <v>1.1799525870037273</v>
      </c>
      <c r="AP118" s="47">
        <f t="shared" si="77"/>
        <v>0.35950457867493568</v>
      </c>
      <c r="AQ118" s="47">
        <f t="shared" si="78"/>
        <v>5.0147047983004997E-2</v>
      </c>
      <c r="AR118" s="47">
        <f t="shared" si="79"/>
        <v>3.2289966807405444E-2</v>
      </c>
      <c r="AS118" s="47">
        <f t="shared" si="80"/>
        <v>1.6218941804690734</v>
      </c>
      <c r="AT118" s="47">
        <f t="shared" si="81"/>
        <v>0.81184042435209292</v>
      </c>
      <c r="AU118" s="47">
        <f t="shared" si="82"/>
        <v>0.1323621532283214</v>
      </c>
      <c r="AV118" s="47">
        <f t="shared" si="83"/>
        <v>6.417341677837464E-2</v>
      </c>
      <c r="AW118" s="47">
        <f t="shared" si="84"/>
        <v>1.9552173040803495E-2</v>
      </c>
      <c r="AX118" s="47">
        <f t="shared" si="85"/>
        <v>2.7273192549120322E-3</v>
      </c>
      <c r="AY118" s="47">
        <f t="shared" si="86"/>
        <v>1.7561362384512207E-3</v>
      </c>
      <c r="AZ118" s="47">
        <f t="shared" si="87"/>
        <v>8.8209045312541395E-2</v>
      </c>
      <c r="BA118" s="47">
        <f t="shared" si="88"/>
        <v>4.4153107915780004E-2</v>
      </c>
      <c r="BB118" s="23">
        <f>IF(V118&gt;0,J118*DATA!$C$4,0)</f>
        <v>92345.5</v>
      </c>
      <c r="BC118" s="23">
        <f>IF(X118&gt;0,N118*_xlfn.XLOOKUP(Elektrenai!O118,DATA!$B$5:$B$6,DATA!$C$5:$C$6,"error",0,1),0)</f>
        <v>21896.000000000004</v>
      </c>
      <c r="BD118" s="23">
        <f>IF(Z118&gt;0,(L118-M118)*DATA!$C$7,"0,00 ")</f>
        <v>6540.0000000000036</v>
      </c>
      <c r="BE118" s="23">
        <f>IF(G118="basement",D118*DATA!$C$8,IF(G118="ground",0,"error"))</f>
        <v>10304</v>
      </c>
      <c r="BF118" s="23">
        <f t="shared" si="89"/>
        <v>131085.5</v>
      </c>
      <c r="BG118" s="23">
        <v>1.48</v>
      </c>
      <c r="BH118" s="23">
        <v>1.3623796423658874</v>
      </c>
      <c r="BI118" s="23">
        <f t="shared" si="90"/>
        <v>0.85</v>
      </c>
      <c r="BJ118" s="23">
        <v>2.33</v>
      </c>
      <c r="BK118" s="23">
        <f t="shared" si="91"/>
        <v>0.21630769230769231</v>
      </c>
      <c r="BL118" s="23">
        <f t="shared" si="92"/>
        <v>0.20657105606258153</v>
      </c>
      <c r="BM118" s="5">
        <v>1.1000000000000001</v>
      </c>
      <c r="BN118" s="5">
        <f t="shared" si="93"/>
        <v>0.40124223602484466</v>
      </c>
      <c r="BO118" s="50"/>
      <c r="BP118" s="48">
        <f t="shared" si="56"/>
        <v>4508</v>
      </c>
      <c r="BQ118" s="51">
        <f t="shared" si="57"/>
        <v>5</v>
      </c>
      <c r="BR118" s="47">
        <f t="shared" si="94"/>
        <v>1442.56</v>
      </c>
      <c r="BS118" s="46">
        <f t="shared" si="58"/>
        <v>17.5</v>
      </c>
      <c r="BT118" s="46">
        <f t="shared" si="95"/>
        <v>3606.4</v>
      </c>
      <c r="BU118" s="46">
        <f t="shared" si="59"/>
        <v>155.52552400000005</v>
      </c>
      <c r="BV118" s="46">
        <f t="shared" si="60"/>
        <v>80.121762215384635</v>
      </c>
      <c r="BW118" s="46">
        <f t="shared" si="61"/>
        <v>132.55172156975229</v>
      </c>
      <c r="BX118" s="46">
        <f t="shared" si="62"/>
        <v>152.32092400000002</v>
      </c>
      <c r="BY118" s="46">
        <f t="shared" si="63"/>
        <v>153.46206400000003</v>
      </c>
      <c r="BZ118" s="46">
        <f t="shared" si="96"/>
        <v>179227.61385760008</v>
      </c>
      <c r="CA118" s="46">
        <f t="shared" si="96"/>
        <v>92332.318777009263</v>
      </c>
      <c r="CB118" s="46">
        <f t="shared" si="96"/>
        <v>152752.60393698254</v>
      </c>
      <c r="CC118" s="46">
        <f t="shared" si="96"/>
        <v>175534.63281760004</v>
      </c>
      <c r="CD118" s="46">
        <f t="shared" si="96"/>
        <v>176849.68255360005</v>
      </c>
    </row>
    <row r="119" spans="1:82" s="54" customFormat="1" ht="15" customHeight="1" x14ac:dyDescent="0.35">
      <c r="A119" s="39">
        <v>116</v>
      </c>
      <c r="B119" s="40" t="s">
        <v>82</v>
      </c>
      <c r="C119" s="40" t="s">
        <v>206</v>
      </c>
      <c r="D119" s="41">
        <v>370.2</v>
      </c>
      <c r="E119" s="41">
        <f t="shared" si="64"/>
        <v>2665.44</v>
      </c>
      <c r="F119" s="41">
        <v>77</v>
      </c>
      <c r="G119" s="42" t="s">
        <v>84</v>
      </c>
      <c r="H119" s="43">
        <v>9</v>
      </c>
      <c r="I119" s="44">
        <v>29.2</v>
      </c>
      <c r="J119" s="41">
        <f t="shared" si="65"/>
        <v>1866.1000000000001</v>
      </c>
      <c r="K119" s="42" t="s">
        <v>85</v>
      </c>
      <c r="L119" s="44">
        <v>382.3</v>
      </c>
      <c r="M119" s="44">
        <v>382.3</v>
      </c>
      <c r="N119" s="41">
        <v>370.2</v>
      </c>
      <c r="O119" s="45" t="s">
        <v>95</v>
      </c>
      <c r="P119" s="45" t="s">
        <v>85</v>
      </c>
      <c r="Q119" s="45" t="s">
        <v>87</v>
      </c>
      <c r="R119" s="45" t="s">
        <v>88</v>
      </c>
      <c r="S119" s="46">
        <f t="shared" si="66"/>
        <v>112466.37129756002</v>
      </c>
      <c r="T119" s="46">
        <f t="shared" si="49"/>
        <v>42.194298613947424</v>
      </c>
      <c r="U119" s="47">
        <f t="shared" si="67"/>
        <v>112466.37129756002</v>
      </c>
      <c r="V119" s="47">
        <f t="shared" si="50"/>
        <v>0</v>
      </c>
      <c r="W119" s="47">
        <f t="shared" si="68"/>
        <v>110656.79248384398</v>
      </c>
      <c r="X119" s="47">
        <f t="shared" si="51"/>
        <v>1809.5788137160416</v>
      </c>
      <c r="Y119" s="48">
        <f t="shared" si="69"/>
        <v>112466.37129756002</v>
      </c>
      <c r="Z119" s="47">
        <f t="shared" si="52"/>
        <v>0</v>
      </c>
      <c r="AA119" s="48">
        <f t="shared" si="70"/>
        <v>109049.01815803829</v>
      </c>
      <c r="AB119" s="47">
        <f t="shared" si="53"/>
        <v>3417.3531395217287</v>
      </c>
      <c r="AC119" s="47">
        <f t="shared" si="71"/>
        <v>5226.9319532377704</v>
      </c>
      <c r="AD119" s="47">
        <f t="shared" si="72"/>
        <v>107239.43934432225</v>
      </c>
      <c r="AE119" s="47">
        <f t="shared" si="73"/>
        <v>1.961001543174024</v>
      </c>
      <c r="AF119" s="49">
        <f t="shared" si="74"/>
        <v>4.6475509905165469E-2</v>
      </c>
      <c r="AG119" s="47">
        <f>IF(ISBLANK($D119),"",S119*_xlfn.XLOOKUP(Q119,DATA!$B$24:$B$25,DATA!$C$24:$C$25,"error",0,1)/1000)</f>
        <v>44.793106360392208</v>
      </c>
      <c r="AH119" s="47">
        <f>IF(ISBLANK($D119),"",V119*_xlfn.XLOOKUP(Q119,DATA!$B$24:$B$25,DATA!$C$24:$C$25,"error",0,1)/1000)</f>
        <v>0</v>
      </c>
      <c r="AI119" s="47">
        <f>IF(ISBLANK($D119),"",X119*_xlfn.XLOOKUP(Q119,DATA!$B$24:$B$25,DATA!$C$24:$C$25,"error",0,1)/1000)</f>
        <v>0.72071904992682501</v>
      </c>
      <c r="AJ119" s="47">
        <f>IF(ISBLANK($D119),"",Z119*_xlfn.XLOOKUP(Q119,DATA!$B$24:$B$25,DATA!$C$24:$C$25,"error",0,1)/1000)</f>
        <v>0</v>
      </c>
      <c r="AK119" s="47">
        <f>IF(ISBLANK($D119),"",AB119*_xlfn.XLOOKUP(Q119,DATA!$B$24:$B$25,DATA!$C$24:$C$25,"error",0,1)/1000)</f>
        <v>1.3610634084087141</v>
      </c>
      <c r="AL119" s="47">
        <f t="shared" si="54"/>
        <v>2.0817824583355389</v>
      </c>
      <c r="AM119" s="47">
        <f t="shared" si="55"/>
        <v>42.71132390205667</v>
      </c>
      <c r="AN119" s="47">
        <f t="shared" si="75"/>
        <v>1.5271826356122136</v>
      </c>
      <c r="AO119" s="47">
        <f t="shared" si="76"/>
        <v>0</v>
      </c>
      <c r="AP119" s="47">
        <f t="shared" si="77"/>
        <v>2.457229934775039E-2</v>
      </c>
      <c r="AQ119" s="47">
        <f t="shared" si="78"/>
        <v>0</v>
      </c>
      <c r="AR119" s="47">
        <f t="shared" si="79"/>
        <v>4.6404292360641773E-2</v>
      </c>
      <c r="AS119" s="47">
        <f t="shared" si="80"/>
        <v>7.097659170839217E-2</v>
      </c>
      <c r="AT119" s="47">
        <f t="shared" si="81"/>
        <v>1.4562060439038214</v>
      </c>
      <c r="AU119" s="47">
        <f t="shared" si="82"/>
        <v>8.3058021865695206E-2</v>
      </c>
      <c r="AV119" s="47">
        <f t="shared" si="83"/>
        <v>0</v>
      </c>
      <c r="AW119" s="47">
        <f t="shared" si="84"/>
        <v>1.3363998050552074E-3</v>
      </c>
      <c r="AX119" s="47">
        <f t="shared" si="85"/>
        <v>0</v>
      </c>
      <c r="AY119" s="47">
        <f t="shared" si="86"/>
        <v>2.5237641128673625E-3</v>
      </c>
      <c r="AZ119" s="47">
        <f t="shared" si="87"/>
        <v>3.8601639179225698E-3</v>
      </c>
      <c r="BA119" s="47">
        <f t="shared" si="88"/>
        <v>7.9197857947772635E-2</v>
      </c>
      <c r="BB119" s="23">
        <f>IF(V119&gt;0,J119*DATA!$C$4,0)</f>
        <v>0</v>
      </c>
      <c r="BC119" s="23">
        <f>IF(X119&gt;0,N119*_xlfn.XLOOKUP(Elektrenai!O119,DATA!$B$5:$B$6,DATA!$C$5:$C$6,"error",0,1),0)</f>
        <v>31467</v>
      </c>
      <c r="BD119" s="23" t="str">
        <f>IF(Z119&gt;0,(L119-M119)*DATA!$C$7,"0,00 ")</f>
        <v xml:space="preserve">0,00 </v>
      </c>
      <c r="BE119" s="23">
        <f>IF(G119="basement",D119*DATA!$C$8,IF(G119="ground",0,"error"))</f>
        <v>14808</v>
      </c>
      <c r="BF119" s="23">
        <f t="shared" si="89"/>
        <v>46275</v>
      </c>
      <c r="BG119" s="23">
        <v>0.25</v>
      </c>
      <c r="BH119" s="23">
        <v>1.1000000000000001</v>
      </c>
      <c r="BI119" s="23">
        <f t="shared" si="90"/>
        <v>0.85</v>
      </c>
      <c r="BJ119" s="23">
        <v>0.21</v>
      </c>
      <c r="BK119" s="23">
        <f t="shared" si="91"/>
        <v>0.25</v>
      </c>
      <c r="BL119" s="23">
        <f t="shared" si="92"/>
        <v>0.10900763358778627</v>
      </c>
      <c r="BM119" s="5">
        <v>1.1000000000000001</v>
      </c>
      <c r="BN119" s="5">
        <f t="shared" si="93"/>
        <v>0.40124223602484466</v>
      </c>
      <c r="BO119" s="50"/>
      <c r="BP119" s="48">
        <f t="shared" si="56"/>
        <v>10809.84</v>
      </c>
      <c r="BQ119" s="51">
        <f t="shared" si="57"/>
        <v>9</v>
      </c>
      <c r="BR119" s="47">
        <f t="shared" si="94"/>
        <v>3459.1487999999999</v>
      </c>
      <c r="BS119" s="46">
        <f t="shared" si="58"/>
        <v>29.2</v>
      </c>
      <c r="BT119" s="46">
        <f t="shared" si="95"/>
        <v>8647.8720000000012</v>
      </c>
      <c r="BU119" s="46">
        <f t="shared" si="59"/>
        <v>97.593171900000016</v>
      </c>
      <c r="BV119" s="46">
        <f t="shared" si="60"/>
        <v>97.593171900000016</v>
      </c>
      <c r="BW119" s="46">
        <f t="shared" si="61"/>
        <v>96.022902190076337</v>
      </c>
      <c r="BX119" s="46">
        <f t="shared" si="62"/>
        <v>97.593171900000016</v>
      </c>
      <c r="BY119" s="46">
        <f t="shared" si="63"/>
        <v>94.62774918260871</v>
      </c>
      <c r="BZ119" s="46">
        <f t="shared" si="96"/>
        <v>112466.37129756002</v>
      </c>
      <c r="CA119" s="46">
        <f t="shared" si="96"/>
        <v>112466.37129756002</v>
      </c>
      <c r="CB119" s="46">
        <f t="shared" si="96"/>
        <v>110656.79248384398</v>
      </c>
      <c r="CC119" s="46">
        <f t="shared" si="96"/>
        <v>112466.37129756002</v>
      </c>
      <c r="CD119" s="46">
        <f t="shared" si="96"/>
        <v>109049.01815803829</v>
      </c>
    </row>
    <row r="120" spans="1:82" s="54" customFormat="1" ht="15" customHeight="1" x14ac:dyDescent="0.35">
      <c r="A120" s="39">
        <v>117</v>
      </c>
      <c r="B120" s="40" t="s">
        <v>82</v>
      </c>
      <c r="C120" s="40" t="s">
        <v>207</v>
      </c>
      <c r="D120" s="41">
        <v>282.72999999999996</v>
      </c>
      <c r="E120" s="41">
        <f t="shared" si="64"/>
        <v>1130.9199999999998</v>
      </c>
      <c r="F120" s="41">
        <v>82.6</v>
      </c>
      <c r="G120" s="42" t="s">
        <v>84</v>
      </c>
      <c r="H120" s="43">
        <v>5</v>
      </c>
      <c r="I120" s="44">
        <v>17.5</v>
      </c>
      <c r="J120" s="41">
        <f t="shared" si="65"/>
        <v>1214.2</v>
      </c>
      <c r="K120" s="42" t="s">
        <v>85</v>
      </c>
      <c r="L120" s="44">
        <v>231.3</v>
      </c>
      <c r="M120" s="44">
        <v>231.3</v>
      </c>
      <c r="N120" s="41">
        <v>282.72999999999996</v>
      </c>
      <c r="O120" s="45" t="s">
        <v>95</v>
      </c>
      <c r="P120" s="45" t="s">
        <v>85</v>
      </c>
      <c r="Q120" s="45" t="s">
        <v>87</v>
      </c>
      <c r="R120" s="45" t="s">
        <v>88</v>
      </c>
      <c r="S120" s="46">
        <f t="shared" si="66"/>
        <v>61964.511728210011</v>
      </c>
      <c r="T120" s="46">
        <f t="shared" si="49"/>
        <v>54.791242287880678</v>
      </c>
      <c r="U120" s="47">
        <f t="shared" si="67"/>
        <v>61964.511728210011</v>
      </c>
      <c r="V120" s="47">
        <f t="shared" si="50"/>
        <v>0</v>
      </c>
      <c r="W120" s="47">
        <f t="shared" si="68"/>
        <v>60582.496012375508</v>
      </c>
      <c r="X120" s="47">
        <f t="shared" si="51"/>
        <v>1382.0157158345028</v>
      </c>
      <c r="Y120" s="48">
        <f t="shared" si="69"/>
        <v>61964.511728210011</v>
      </c>
      <c r="Z120" s="47">
        <f t="shared" si="52"/>
        <v>0</v>
      </c>
      <c r="AA120" s="48">
        <f t="shared" si="70"/>
        <v>59354.602886673041</v>
      </c>
      <c r="AB120" s="47">
        <f t="shared" si="53"/>
        <v>2609.9088415369697</v>
      </c>
      <c r="AC120" s="47">
        <f t="shared" si="71"/>
        <v>3991.9245573714725</v>
      </c>
      <c r="AD120" s="47">
        <f t="shared" si="72"/>
        <v>57972.587170838538</v>
      </c>
      <c r="AE120" s="47">
        <f t="shared" si="73"/>
        <v>3.5298027777132539</v>
      </c>
      <c r="AF120" s="49">
        <f t="shared" si="74"/>
        <v>6.4422754993712084E-2</v>
      </c>
      <c r="AG120" s="47">
        <f>IF(ISBLANK($D120),"",S120*_xlfn.XLOOKUP(Q120,DATA!$B$24:$B$25,DATA!$C$24:$C$25,"error",0,1)/1000)</f>
        <v>24.679225731111483</v>
      </c>
      <c r="AH120" s="47">
        <f>IF(ISBLANK($D120),"",V120*_xlfn.XLOOKUP(Q120,DATA!$B$24:$B$25,DATA!$C$24:$C$25,"error",0,1)/1000)</f>
        <v>0</v>
      </c>
      <c r="AI120" s="47">
        <f>IF(ISBLANK($D120),"",X120*_xlfn.XLOOKUP(Q120,DATA!$B$24:$B$25,DATA!$C$24:$C$25,"error",0,1)/1000)</f>
        <v>0.55042921930256583</v>
      </c>
      <c r="AJ120" s="47">
        <f>IF(ISBLANK($D120),"",Z120*_xlfn.XLOOKUP(Q120,DATA!$B$24:$B$25,DATA!$C$24:$C$25,"error",0,1)/1000)</f>
        <v>0</v>
      </c>
      <c r="AK120" s="47">
        <f>IF(ISBLANK($D120),"",AB120*_xlfn.XLOOKUP(Q120,DATA!$B$24:$B$25,DATA!$C$24:$C$25,"error",0,1)/1000)</f>
        <v>1.0394744934073443</v>
      </c>
      <c r="AL120" s="47">
        <f t="shared" si="54"/>
        <v>1.5899037127099103</v>
      </c>
      <c r="AM120" s="47">
        <f t="shared" si="55"/>
        <v>23.089322018401575</v>
      </c>
      <c r="AN120" s="47">
        <f t="shared" si="75"/>
        <v>0.841417085336021</v>
      </c>
      <c r="AO120" s="47">
        <f t="shared" si="76"/>
        <v>0</v>
      </c>
      <c r="AP120" s="47">
        <f t="shared" si="77"/>
        <v>1.8766413275498162E-2</v>
      </c>
      <c r="AQ120" s="47">
        <f t="shared" si="78"/>
        <v>0</v>
      </c>
      <c r="AR120" s="47">
        <f t="shared" si="79"/>
        <v>3.543999346062765E-2</v>
      </c>
      <c r="AS120" s="47">
        <f t="shared" si="80"/>
        <v>5.4206406736125812E-2</v>
      </c>
      <c r="AT120" s="47">
        <f t="shared" si="81"/>
        <v>0.78721067859989513</v>
      </c>
      <c r="AU120" s="47">
        <f t="shared" si="82"/>
        <v>4.5761677118593511E-2</v>
      </c>
      <c r="AV120" s="47">
        <f t="shared" si="83"/>
        <v>0</v>
      </c>
      <c r="AW120" s="47">
        <f t="shared" si="84"/>
        <v>1.0206383492254354E-3</v>
      </c>
      <c r="AX120" s="47">
        <f t="shared" si="85"/>
        <v>0</v>
      </c>
      <c r="AY120" s="47">
        <f t="shared" si="86"/>
        <v>1.9274549638870749E-3</v>
      </c>
      <c r="AZ120" s="47">
        <f t="shared" si="87"/>
        <v>2.94809331311251E-3</v>
      </c>
      <c r="BA120" s="47">
        <f t="shared" si="88"/>
        <v>4.2813583805481004E-2</v>
      </c>
      <c r="BB120" s="23">
        <f>IF(V120&gt;0,J120*DATA!$C$4,0)</f>
        <v>0</v>
      </c>
      <c r="BC120" s="23">
        <f>IF(X120&gt;0,N120*_xlfn.XLOOKUP(Elektrenai!O120,DATA!$B$5:$B$6,DATA!$C$5:$C$6,"error",0,1),0)</f>
        <v>24032.049999999996</v>
      </c>
      <c r="BD120" s="23" t="str">
        <f>IF(Z120&gt;0,(L120-M120)*DATA!$C$7,"0,00 ")</f>
        <v xml:space="preserve">0,00 </v>
      </c>
      <c r="BE120" s="23">
        <f>IF(G120="basement",D120*DATA!$C$8,IF(G120="ground",0,"error"))</f>
        <v>11309.199999999999</v>
      </c>
      <c r="BF120" s="23">
        <f t="shared" si="89"/>
        <v>35341.249999999993</v>
      </c>
      <c r="BG120" s="23">
        <v>0.25</v>
      </c>
      <c r="BH120" s="23">
        <v>1.1000000000000001</v>
      </c>
      <c r="BI120" s="23">
        <f t="shared" si="90"/>
        <v>0.85</v>
      </c>
      <c r="BJ120" s="23">
        <v>0.21</v>
      </c>
      <c r="BK120" s="23">
        <f t="shared" si="91"/>
        <v>0.25</v>
      </c>
      <c r="BL120" s="23">
        <f t="shared" si="92"/>
        <v>0.10900763358778627</v>
      </c>
      <c r="BM120" s="5">
        <v>1.1000000000000001</v>
      </c>
      <c r="BN120" s="5">
        <f t="shared" si="93"/>
        <v>0.40124223602484466</v>
      </c>
      <c r="BO120" s="50"/>
      <c r="BP120" s="48">
        <f t="shared" si="56"/>
        <v>4947.7749999999996</v>
      </c>
      <c r="BQ120" s="51">
        <f t="shared" si="57"/>
        <v>5</v>
      </c>
      <c r="BR120" s="47">
        <f t="shared" si="94"/>
        <v>1583.288</v>
      </c>
      <c r="BS120" s="46">
        <f t="shared" si="58"/>
        <v>17.5</v>
      </c>
      <c r="BT120" s="46">
        <f t="shared" si="95"/>
        <v>3958.22</v>
      </c>
      <c r="BU120" s="46">
        <f t="shared" si="59"/>
        <v>53.769968525000003</v>
      </c>
      <c r="BV120" s="46">
        <f t="shared" si="60"/>
        <v>53.769968525000003</v>
      </c>
      <c r="BW120" s="46">
        <f t="shared" si="61"/>
        <v>52.57071851125955</v>
      </c>
      <c r="BX120" s="46">
        <f t="shared" si="62"/>
        <v>53.769968525000003</v>
      </c>
      <c r="BY120" s="46">
        <f t="shared" si="63"/>
        <v>51.505209030434777</v>
      </c>
      <c r="BZ120" s="46">
        <f t="shared" si="96"/>
        <v>61964.511728210011</v>
      </c>
      <c r="CA120" s="46">
        <f t="shared" si="96"/>
        <v>61964.511728210011</v>
      </c>
      <c r="CB120" s="46">
        <f t="shared" si="96"/>
        <v>60582.496012375508</v>
      </c>
      <c r="CC120" s="46">
        <f t="shared" si="96"/>
        <v>61964.511728210011</v>
      </c>
      <c r="CD120" s="46">
        <f t="shared" si="96"/>
        <v>59354.602886673041</v>
      </c>
    </row>
    <row r="121" spans="1:82" s="54" customFormat="1" ht="15" customHeight="1" x14ac:dyDescent="0.35">
      <c r="A121" s="39">
        <v>118</v>
      </c>
      <c r="B121" s="40" t="s">
        <v>82</v>
      </c>
      <c r="C121" s="40" t="s">
        <v>208</v>
      </c>
      <c r="D121" s="41">
        <v>336.7</v>
      </c>
      <c r="E121" s="41">
        <f t="shared" si="64"/>
        <v>1346.8000000000002</v>
      </c>
      <c r="F121" s="41">
        <v>73.400000000000006</v>
      </c>
      <c r="G121" s="42" t="s">
        <v>84</v>
      </c>
      <c r="H121" s="43">
        <v>5</v>
      </c>
      <c r="I121" s="44">
        <v>17.5</v>
      </c>
      <c r="J121" s="41">
        <f t="shared" si="65"/>
        <v>1066.0999999999999</v>
      </c>
      <c r="K121" s="42" t="s">
        <v>85</v>
      </c>
      <c r="L121" s="44">
        <v>218.4</v>
      </c>
      <c r="M121" s="44">
        <v>218.4</v>
      </c>
      <c r="N121" s="41">
        <v>336.7</v>
      </c>
      <c r="O121" s="45" t="s">
        <v>95</v>
      </c>
      <c r="P121" s="45" t="s">
        <v>85</v>
      </c>
      <c r="Q121" s="45" t="s">
        <v>87</v>
      </c>
      <c r="R121" s="45" t="s">
        <v>88</v>
      </c>
      <c r="S121" s="46">
        <f t="shared" si="66"/>
        <v>66158.724797900009</v>
      </c>
      <c r="T121" s="46">
        <f t="shared" si="49"/>
        <v>49.122902285343038</v>
      </c>
      <c r="U121" s="47">
        <f t="shared" si="67"/>
        <v>66158.724797900009</v>
      </c>
      <c r="V121" s="47">
        <f t="shared" si="50"/>
        <v>0</v>
      </c>
      <c r="W121" s="47">
        <f t="shared" si="68"/>
        <v>64512.897713680162</v>
      </c>
      <c r="X121" s="47">
        <f t="shared" si="51"/>
        <v>1645.8270842198472</v>
      </c>
      <c r="Y121" s="48">
        <f t="shared" si="69"/>
        <v>66158.724797900009</v>
      </c>
      <c r="Z121" s="47">
        <f t="shared" si="52"/>
        <v>0</v>
      </c>
      <c r="AA121" s="48">
        <f t="shared" si="70"/>
        <v>63050.613501095657</v>
      </c>
      <c r="AB121" s="47">
        <f t="shared" si="53"/>
        <v>3108.1112968043526</v>
      </c>
      <c r="AC121" s="47">
        <f t="shared" si="71"/>
        <v>4753.9383810241998</v>
      </c>
      <c r="AD121" s="47">
        <f t="shared" si="72"/>
        <v>61404.78641687581</v>
      </c>
      <c r="AE121" s="47">
        <f t="shared" si="73"/>
        <v>3.5298027777132455</v>
      </c>
      <c r="AF121" s="49">
        <f t="shared" si="74"/>
        <v>7.1856560046258622E-2</v>
      </c>
      <c r="AG121" s="47">
        <f>IF(ISBLANK($D121),"",S121*_xlfn.XLOOKUP(Q121,DATA!$B$24:$B$25,DATA!$C$24:$C$25,"error",0,1)/1000)</f>
        <v>26.349696912507618</v>
      </c>
      <c r="AH121" s="47">
        <f>IF(ISBLANK($D121),"",V121*_xlfn.XLOOKUP(Q121,DATA!$B$24:$B$25,DATA!$C$24:$C$25,"error",0,1)/1000)</f>
        <v>0</v>
      </c>
      <c r="AI121" s="47">
        <f>IF(ISBLANK($D121),"",X121*_xlfn.XLOOKUP(Q121,DATA!$B$24:$B$25,DATA!$C$24:$C$25,"error",0,1)/1000)</f>
        <v>0.65550001110308076</v>
      </c>
      <c r="AJ121" s="47">
        <f>IF(ISBLANK($D121),"",Z121*_xlfn.XLOOKUP(Q121,DATA!$B$24:$B$25,DATA!$C$24:$C$25,"error",0,1)/1000)</f>
        <v>0</v>
      </c>
      <c r="AK121" s="47">
        <f>IF(ISBLANK($D121),"",AB121*_xlfn.XLOOKUP(Q121,DATA!$B$24:$B$25,DATA!$C$24:$C$25,"error",0,1)/1000)</f>
        <v>1.2378985672912377</v>
      </c>
      <c r="AL121" s="47">
        <f t="shared" si="54"/>
        <v>1.8933985783943186</v>
      </c>
      <c r="AM121" s="47">
        <f t="shared" si="55"/>
        <v>24.456298334113299</v>
      </c>
      <c r="AN121" s="47">
        <f t="shared" si="75"/>
        <v>0.89837037098210393</v>
      </c>
      <c r="AO121" s="47">
        <f t="shared" si="76"/>
        <v>0</v>
      </c>
      <c r="AP121" s="47">
        <f t="shared" si="77"/>
        <v>2.2348712021576188E-2</v>
      </c>
      <c r="AQ121" s="47">
        <f t="shared" si="78"/>
        <v>0</v>
      </c>
      <c r="AR121" s="47">
        <f t="shared" si="79"/>
        <v>4.2205092484678977E-2</v>
      </c>
      <c r="AS121" s="47">
        <f t="shared" si="80"/>
        <v>6.4553804506255155E-2</v>
      </c>
      <c r="AT121" s="47">
        <f t="shared" si="81"/>
        <v>0.83381656647584879</v>
      </c>
      <c r="AU121" s="47">
        <f t="shared" si="82"/>
        <v>4.8859163387889148E-2</v>
      </c>
      <c r="AV121" s="47">
        <f t="shared" si="83"/>
        <v>0</v>
      </c>
      <c r="AW121" s="47">
        <f t="shared" si="84"/>
        <v>1.2154668135118465E-3</v>
      </c>
      <c r="AX121" s="47">
        <f t="shared" si="85"/>
        <v>0</v>
      </c>
      <c r="AY121" s="47">
        <f t="shared" si="86"/>
        <v>2.2953845942799696E-3</v>
      </c>
      <c r="AZ121" s="47">
        <f t="shared" si="87"/>
        <v>3.5108514077918161E-3</v>
      </c>
      <c r="BA121" s="47">
        <f t="shared" si="88"/>
        <v>4.5348311980097332E-2</v>
      </c>
      <c r="BB121" s="23">
        <f>IF(V121&gt;0,J121*DATA!$C$4,0)</f>
        <v>0</v>
      </c>
      <c r="BC121" s="23">
        <f>IF(X121&gt;0,N121*_xlfn.XLOOKUP(Elektrenai!O121,DATA!$B$5:$B$6,DATA!$C$5:$C$6,"error",0,1),0)</f>
        <v>28619.5</v>
      </c>
      <c r="BD121" s="23" t="str">
        <f>IF(Z121&gt;0,(L121-M121)*DATA!$C$7,"0,00 ")</f>
        <v xml:space="preserve">0,00 </v>
      </c>
      <c r="BE121" s="23">
        <f>IF(G121="basement",D121*DATA!$C$8,IF(G121="ground",0,"error"))</f>
        <v>13468</v>
      </c>
      <c r="BF121" s="23">
        <f t="shared" si="89"/>
        <v>42087.5</v>
      </c>
      <c r="BG121" s="23">
        <v>0.25</v>
      </c>
      <c r="BH121" s="23">
        <v>1.1000000000000001</v>
      </c>
      <c r="BI121" s="23">
        <f t="shared" si="90"/>
        <v>0.85</v>
      </c>
      <c r="BJ121" s="23">
        <v>0.21</v>
      </c>
      <c r="BK121" s="23">
        <f t="shared" si="91"/>
        <v>0.25</v>
      </c>
      <c r="BL121" s="23">
        <f t="shared" si="92"/>
        <v>0.10900763358778627</v>
      </c>
      <c r="BM121" s="5">
        <v>1.1000000000000001</v>
      </c>
      <c r="BN121" s="5">
        <f t="shared" si="93"/>
        <v>0.40124223602484466</v>
      </c>
      <c r="BO121" s="50"/>
      <c r="BP121" s="48">
        <f t="shared" si="56"/>
        <v>5892.25</v>
      </c>
      <c r="BQ121" s="51">
        <f t="shared" si="57"/>
        <v>5</v>
      </c>
      <c r="BR121" s="47">
        <f t="shared" si="94"/>
        <v>1885.52</v>
      </c>
      <c r="BS121" s="46">
        <f t="shared" si="58"/>
        <v>17.5</v>
      </c>
      <c r="BT121" s="46">
        <f t="shared" si="95"/>
        <v>4713.8</v>
      </c>
      <c r="BU121" s="46">
        <f t="shared" si="59"/>
        <v>57.40951475</v>
      </c>
      <c r="BV121" s="46">
        <f t="shared" si="60"/>
        <v>57.40951475</v>
      </c>
      <c r="BW121" s="46">
        <f t="shared" si="61"/>
        <v>55.981341299618322</v>
      </c>
      <c r="BX121" s="46">
        <f t="shared" si="62"/>
        <v>57.40951475</v>
      </c>
      <c r="BY121" s="46">
        <f t="shared" si="63"/>
        <v>54.71243795652174</v>
      </c>
      <c r="BZ121" s="46">
        <f t="shared" si="96"/>
        <v>66158.724797900009</v>
      </c>
      <c r="CA121" s="46">
        <f t="shared" si="96"/>
        <v>66158.724797900009</v>
      </c>
      <c r="CB121" s="46">
        <f t="shared" si="96"/>
        <v>64512.897713680162</v>
      </c>
      <c r="CC121" s="46">
        <f t="shared" si="96"/>
        <v>66158.724797900009</v>
      </c>
      <c r="CD121" s="46">
        <f t="shared" si="96"/>
        <v>63050.613501095657</v>
      </c>
    </row>
    <row r="122" spans="1:82" s="54" customFormat="1" ht="15" customHeight="1" x14ac:dyDescent="0.35">
      <c r="A122" s="39">
        <v>119</v>
      </c>
      <c r="B122" s="40" t="s">
        <v>82</v>
      </c>
      <c r="C122" s="40" t="s">
        <v>209</v>
      </c>
      <c r="D122" s="41">
        <v>249.60000000000002</v>
      </c>
      <c r="E122" s="41">
        <f t="shared" si="64"/>
        <v>998.4000000000002</v>
      </c>
      <c r="F122" s="41">
        <v>76.800000000000011</v>
      </c>
      <c r="G122" s="42" t="s">
        <v>90</v>
      </c>
      <c r="H122" s="43">
        <v>5</v>
      </c>
      <c r="I122" s="44">
        <v>17.5</v>
      </c>
      <c r="J122" s="41">
        <f t="shared" si="65"/>
        <v>1191.6000000000001</v>
      </c>
      <c r="K122" s="42" t="s">
        <v>85</v>
      </c>
      <c r="L122" s="44">
        <v>152.4</v>
      </c>
      <c r="M122" s="44">
        <v>152.4</v>
      </c>
      <c r="N122" s="41">
        <v>249.60000000000002</v>
      </c>
      <c r="O122" s="45" t="s">
        <v>95</v>
      </c>
      <c r="P122" s="45" t="s">
        <v>85</v>
      </c>
      <c r="Q122" s="45" t="s">
        <v>87</v>
      </c>
      <c r="R122" s="45" t="s">
        <v>88</v>
      </c>
      <c r="S122" s="46">
        <f t="shared" si="66"/>
        <v>51956.40020928</v>
      </c>
      <c r="T122" s="46">
        <f t="shared" si="49"/>
        <v>52.039663671153832</v>
      </c>
      <c r="U122" s="47">
        <f t="shared" si="67"/>
        <v>51956.40020928</v>
      </c>
      <c r="V122" s="47">
        <f t="shared" si="50"/>
        <v>0</v>
      </c>
      <c r="W122" s="47">
        <f t="shared" si="68"/>
        <v>50736.327621750235</v>
      </c>
      <c r="X122" s="47">
        <f t="shared" si="51"/>
        <v>1220.0725875297649</v>
      </c>
      <c r="Y122" s="48">
        <f t="shared" si="69"/>
        <v>51956.40020928</v>
      </c>
      <c r="Z122" s="47">
        <f t="shared" si="52"/>
        <v>0</v>
      </c>
      <c r="AA122" s="48">
        <f t="shared" si="70"/>
        <v>51956.40020928</v>
      </c>
      <c r="AB122" s="47">
        <f t="shared" si="53"/>
        <v>0</v>
      </c>
      <c r="AC122" s="47">
        <f t="shared" si="71"/>
        <v>1220.0725875297649</v>
      </c>
      <c r="AD122" s="47">
        <f t="shared" si="72"/>
        <v>50736.327621750235</v>
      </c>
      <c r="AE122" s="47">
        <f t="shared" si="73"/>
        <v>1.2220278320610622</v>
      </c>
      <c r="AF122" s="49">
        <f t="shared" si="74"/>
        <v>2.3482623557739224E-2</v>
      </c>
      <c r="AG122" s="47">
        <f>IF(ISBLANK($D122),"",S122*_xlfn.XLOOKUP(Q122,DATA!$B$24:$B$25,DATA!$C$24:$C$25,"error",0,1)/1000)</f>
        <v>20.69319507535204</v>
      </c>
      <c r="AH122" s="47">
        <f>IF(ISBLANK($D122),"",V122*_xlfn.XLOOKUP(Q122,DATA!$B$24:$B$25,DATA!$C$24:$C$25,"error",0,1)/1000)</f>
        <v>0</v>
      </c>
      <c r="AI122" s="47">
        <f>IF(ISBLANK($D122),"",X122*_xlfn.XLOOKUP(Q122,DATA!$B$24:$B$25,DATA!$C$24:$C$25,"error",0,1)/1000)</f>
        <v>0.4859305101613548</v>
      </c>
      <c r="AJ122" s="47">
        <f>IF(ISBLANK($D122),"",Z122*_xlfn.XLOOKUP(Q122,DATA!$B$24:$B$25,DATA!$C$24:$C$25,"error",0,1)/1000)</f>
        <v>0</v>
      </c>
      <c r="AK122" s="47">
        <f>IF(ISBLANK($D122),"",AB122*_xlfn.XLOOKUP(Q122,DATA!$B$24:$B$25,DATA!$C$24:$C$25,"error",0,1)/1000)</f>
        <v>0</v>
      </c>
      <c r="AL122" s="47">
        <f t="shared" si="54"/>
        <v>0.4859305101613548</v>
      </c>
      <c r="AM122" s="47">
        <f t="shared" si="55"/>
        <v>20.207264565190684</v>
      </c>
      <c r="AN122" s="47">
        <f t="shared" si="75"/>
        <v>0.70551678064367884</v>
      </c>
      <c r="AO122" s="47">
        <f t="shared" si="76"/>
        <v>0</v>
      </c>
      <c r="AP122" s="47">
        <f t="shared" si="77"/>
        <v>1.6567384973523582E-2</v>
      </c>
      <c r="AQ122" s="47">
        <f t="shared" si="78"/>
        <v>0</v>
      </c>
      <c r="AR122" s="47">
        <f t="shared" si="79"/>
        <v>0</v>
      </c>
      <c r="AS122" s="47">
        <f t="shared" si="80"/>
        <v>1.6567384973523582E-2</v>
      </c>
      <c r="AT122" s="47">
        <f t="shared" si="81"/>
        <v>0.68894939567015523</v>
      </c>
      <c r="AU122" s="47">
        <f t="shared" si="82"/>
        <v>3.8370543788841999E-2</v>
      </c>
      <c r="AV122" s="47">
        <f t="shared" si="83"/>
        <v>0</v>
      </c>
      <c r="AW122" s="47">
        <f t="shared" si="84"/>
        <v>9.010410354991249E-4</v>
      </c>
      <c r="AX122" s="47">
        <f t="shared" si="85"/>
        <v>0</v>
      </c>
      <c r="AY122" s="47">
        <f t="shared" si="86"/>
        <v>0</v>
      </c>
      <c r="AZ122" s="47">
        <f t="shared" si="87"/>
        <v>9.010410354991249E-4</v>
      </c>
      <c r="BA122" s="47">
        <f t="shared" si="88"/>
        <v>3.7469502753342876E-2</v>
      </c>
      <c r="BB122" s="23">
        <f>IF(V122&gt;0,J122*DATA!$C$4,0)</f>
        <v>0</v>
      </c>
      <c r="BC122" s="23">
        <f>IF(X122&gt;0,N122*_xlfn.XLOOKUP(Elektrenai!O122,DATA!$B$5:$B$6,DATA!$C$5:$C$6,"error",0,1),0)</f>
        <v>21216.000000000004</v>
      </c>
      <c r="BD122" s="23" t="str">
        <f>IF(Z122&gt;0,(L122-M122)*DATA!$C$7,"0,00 ")</f>
        <v xml:space="preserve">0,00 </v>
      </c>
      <c r="BE122" s="23">
        <f>IF(G122="basement",D122*DATA!$C$8,IF(G122="ground",0,"error"))</f>
        <v>0</v>
      </c>
      <c r="BF122" s="23">
        <f t="shared" si="89"/>
        <v>21216.000000000004</v>
      </c>
      <c r="BG122" s="23">
        <v>0.25</v>
      </c>
      <c r="BH122" s="23">
        <v>1.1000000000000001</v>
      </c>
      <c r="BI122" s="23">
        <f t="shared" si="90"/>
        <v>0.56999999999999995</v>
      </c>
      <c r="BJ122" s="23">
        <v>0.21</v>
      </c>
      <c r="BK122" s="23">
        <f t="shared" si="91"/>
        <v>0.25</v>
      </c>
      <c r="BL122" s="23">
        <f t="shared" si="92"/>
        <v>0.10900763358778627</v>
      </c>
      <c r="BM122" s="5">
        <v>1.1000000000000001</v>
      </c>
      <c r="BN122" s="5">
        <f t="shared" si="93"/>
        <v>0.56999999999999995</v>
      </c>
      <c r="BO122" s="50"/>
      <c r="BP122" s="48">
        <f t="shared" si="56"/>
        <v>4368</v>
      </c>
      <c r="BQ122" s="51">
        <f t="shared" si="57"/>
        <v>5</v>
      </c>
      <c r="BR122" s="47">
        <f t="shared" si="94"/>
        <v>1397.76</v>
      </c>
      <c r="BS122" s="46">
        <f t="shared" si="58"/>
        <v>17.5</v>
      </c>
      <c r="BT122" s="46">
        <f t="shared" si="95"/>
        <v>3494.4</v>
      </c>
      <c r="BU122" s="46">
        <f t="shared" si="59"/>
        <v>45.0853872</v>
      </c>
      <c r="BV122" s="46">
        <f t="shared" si="60"/>
        <v>45.0853872</v>
      </c>
      <c r="BW122" s="46">
        <f t="shared" si="61"/>
        <v>44.026664024427483</v>
      </c>
      <c r="BX122" s="46">
        <f t="shared" si="62"/>
        <v>45.0853872</v>
      </c>
      <c r="BY122" s="46">
        <f t="shared" si="63"/>
        <v>45.0853872</v>
      </c>
      <c r="BZ122" s="46">
        <f t="shared" ref="BZ122:CD146" si="97">BU122*1152.4</f>
        <v>51956.40020928</v>
      </c>
      <c r="CA122" s="46">
        <f t="shared" si="97"/>
        <v>51956.40020928</v>
      </c>
      <c r="CB122" s="46">
        <f t="shared" si="97"/>
        <v>50736.327621750235</v>
      </c>
      <c r="CC122" s="46">
        <f t="shared" si="97"/>
        <v>51956.40020928</v>
      </c>
      <c r="CD122" s="46">
        <f t="shared" si="97"/>
        <v>51956.40020928</v>
      </c>
    </row>
    <row r="123" spans="1:82" s="54" customFormat="1" ht="15" customHeight="1" x14ac:dyDescent="0.35">
      <c r="A123" s="39">
        <v>120</v>
      </c>
      <c r="B123" s="40" t="s">
        <v>82</v>
      </c>
      <c r="C123" s="40" t="s">
        <v>210</v>
      </c>
      <c r="D123" s="41">
        <v>310.8</v>
      </c>
      <c r="E123" s="41">
        <f t="shared" si="64"/>
        <v>1243.2</v>
      </c>
      <c r="F123" s="41">
        <v>70.599999999999994</v>
      </c>
      <c r="G123" s="42" t="s">
        <v>84</v>
      </c>
      <c r="H123" s="43">
        <v>5</v>
      </c>
      <c r="I123" s="44">
        <v>17.5</v>
      </c>
      <c r="J123" s="41">
        <f t="shared" si="65"/>
        <v>1013.1</v>
      </c>
      <c r="K123" s="42" t="s">
        <v>85</v>
      </c>
      <c r="L123" s="44">
        <v>222.4</v>
      </c>
      <c r="M123" s="44">
        <v>222.4</v>
      </c>
      <c r="N123" s="41">
        <v>310.8</v>
      </c>
      <c r="O123" s="45" t="s">
        <v>95</v>
      </c>
      <c r="P123" s="45" t="s">
        <v>85</v>
      </c>
      <c r="Q123" s="45" t="s">
        <v>87</v>
      </c>
      <c r="R123" s="45" t="s">
        <v>88</v>
      </c>
      <c r="S123" s="46">
        <f t="shared" si="66"/>
        <v>62528.001303600009</v>
      </c>
      <c r="T123" s="46">
        <f t="shared" si="49"/>
        <v>50.296011344594604</v>
      </c>
      <c r="U123" s="47">
        <f t="shared" si="67"/>
        <v>62528.001303600009</v>
      </c>
      <c r="V123" s="47">
        <f t="shared" si="50"/>
        <v>0</v>
      </c>
      <c r="W123" s="47">
        <f t="shared" si="68"/>
        <v>61008.776302781684</v>
      </c>
      <c r="X123" s="47">
        <f t="shared" si="51"/>
        <v>1519.2250008183255</v>
      </c>
      <c r="Y123" s="48">
        <f t="shared" si="69"/>
        <v>62528.001303600009</v>
      </c>
      <c r="Z123" s="47">
        <f t="shared" si="52"/>
        <v>0</v>
      </c>
      <c r="AA123" s="48">
        <f t="shared" si="70"/>
        <v>59658.97549116522</v>
      </c>
      <c r="AB123" s="47">
        <f t="shared" si="53"/>
        <v>2869.0258124347893</v>
      </c>
      <c r="AC123" s="47">
        <f t="shared" si="71"/>
        <v>4388.2508132531148</v>
      </c>
      <c r="AD123" s="47">
        <f t="shared" si="72"/>
        <v>58139.750490346894</v>
      </c>
      <c r="AE123" s="47">
        <f t="shared" si="73"/>
        <v>3.5298027777132517</v>
      </c>
      <c r="AF123" s="49">
        <f t="shared" si="74"/>
        <v>7.0180570652599195E-2</v>
      </c>
      <c r="AG123" s="47">
        <f>IF(ISBLANK($D123),"",S123*_xlfn.XLOOKUP(Q123,DATA!$B$24:$B$25,DATA!$C$24:$C$25,"error",0,1)/1000)</f>
        <v>24.903652359197814</v>
      </c>
      <c r="AH123" s="47">
        <f>IF(ISBLANK($D123),"",V123*_xlfn.XLOOKUP(Q123,DATA!$B$24:$B$25,DATA!$C$24:$C$25,"error",0,1)/1000)</f>
        <v>0</v>
      </c>
      <c r="AI123" s="47">
        <f>IF(ISBLANK($D123),"",X123*_xlfn.XLOOKUP(Q123,DATA!$B$24:$B$25,DATA!$C$24:$C$25,"error",0,1)/1000)</f>
        <v>0.60507693332592272</v>
      </c>
      <c r="AJ123" s="47">
        <f>IF(ISBLANK($D123),"",Z123*_xlfn.XLOOKUP(Q123,DATA!$B$24:$B$25,DATA!$C$24:$C$25,"error",0,1)/1000)</f>
        <v>0</v>
      </c>
      <c r="AK123" s="47">
        <f>IF(ISBLANK($D123),"",AB123*_xlfn.XLOOKUP(Q123,DATA!$B$24:$B$25,DATA!$C$24:$C$25,"error",0,1)/1000)</f>
        <v>1.142675600576528</v>
      </c>
      <c r="AL123" s="47">
        <f t="shared" si="54"/>
        <v>1.7477525339024507</v>
      </c>
      <c r="AM123" s="47">
        <f t="shared" si="55"/>
        <v>23.155899825295364</v>
      </c>
      <c r="AN123" s="47">
        <f t="shared" si="75"/>
        <v>0.8490687191973757</v>
      </c>
      <c r="AO123" s="47">
        <f t="shared" si="76"/>
        <v>0</v>
      </c>
      <c r="AP123" s="47">
        <f t="shared" si="77"/>
        <v>2.0629580327608855E-2</v>
      </c>
      <c r="AQ123" s="47">
        <f t="shared" si="78"/>
        <v>0</v>
      </c>
      <c r="AR123" s="47">
        <f t="shared" si="79"/>
        <v>3.8958546908934473E-2</v>
      </c>
      <c r="AS123" s="47">
        <f t="shared" si="80"/>
        <v>5.9588127236543331E-2</v>
      </c>
      <c r="AT123" s="47">
        <f t="shared" si="81"/>
        <v>0.78948059196083231</v>
      </c>
      <c r="AU123" s="47">
        <f t="shared" si="82"/>
        <v>4.6177822219870102E-2</v>
      </c>
      <c r="AV123" s="47">
        <f t="shared" si="83"/>
        <v>0</v>
      </c>
      <c r="AW123" s="47">
        <f t="shared" si="84"/>
        <v>1.1219693663186312E-3</v>
      </c>
      <c r="AX123" s="47">
        <f t="shared" si="85"/>
        <v>0</v>
      </c>
      <c r="AY123" s="47">
        <f t="shared" si="86"/>
        <v>2.1188165485661273E-3</v>
      </c>
      <c r="AZ123" s="47">
        <f t="shared" si="87"/>
        <v>3.240785914884759E-3</v>
      </c>
      <c r="BA123" s="47">
        <f t="shared" si="88"/>
        <v>4.293703630498534E-2</v>
      </c>
      <c r="BB123" s="23">
        <f>IF(V123&gt;0,J123*DATA!$C$4,0)</f>
        <v>0</v>
      </c>
      <c r="BC123" s="23">
        <f>IF(X123&gt;0,N123*_xlfn.XLOOKUP(Elektrenai!O123,DATA!$B$5:$B$6,DATA!$C$5:$C$6,"error",0,1),0)</f>
        <v>26418</v>
      </c>
      <c r="BD123" s="23" t="str">
        <f>IF(Z123&gt;0,(L123-M123)*DATA!$C$7,"0,00 ")</f>
        <v xml:space="preserve">0,00 </v>
      </c>
      <c r="BE123" s="23">
        <f>IF(G123="basement",D123*DATA!$C$8,IF(G123="ground",0,"error"))</f>
        <v>12432</v>
      </c>
      <c r="BF123" s="23">
        <f t="shared" si="89"/>
        <v>38850</v>
      </c>
      <c r="BG123" s="23">
        <v>0.25</v>
      </c>
      <c r="BH123" s="23">
        <v>1.1000000000000001</v>
      </c>
      <c r="BI123" s="23">
        <f t="shared" si="90"/>
        <v>0.85</v>
      </c>
      <c r="BJ123" s="23">
        <v>0.21</v>
      </c>
      <c r="BK123" s="23">
        <f t="shared" si="91"/>
        <v>0.25</v>
      </c>
      <c r="BL123" s="23">
        <f t="shared" si="92"/>
        <v>0.10900763358778627</v>
      </c>
      <c r="BM123" s="5">
        <v>1.1000000000000001</v>
      </c>
      <c r="BN123" s="5">
        <f t="shared" si="93"/>
        <v>0.40124223602484466</v>
      </c>
      <c r="BO123" s="50"/>
      <c r="BP123" s="48">
        <f t="shared" si="56"/>
        <v>5439</v>
      </c>
      <c r="BQ123" s="51">
        <f t="shared" si="57"/>
        <v>5</v>
      </c>
      <c r="BR123" s="47">
        <f t="shared" si="94"/>
        <v>1740.48</v>
      </c>
      <c r="BS123" s="46">
        <f t="shared" si="58"/>
        <v>17.5</v>
      </c>
      <c r="BT123" s="46">
        <f t="shared" si="95"/>
        <v>4351.2</v>
      </c>
      <c r="BU123" s="46">
        <f t="shared" si="59"/>
        <v>54.258939000000005</v>
      </c>
      <c r="BV123" s="46">
        <f t="shared" si="60"/>
        <v>54.258939000000005</v>
      </c>
      <c r="BW123" s="46">
        <f t="shared" si="61"/>
        <v>52.940625045801525</v>
      </c>
      <c r="BX123" s="46">
        <f t="shared" si="62"/>
        <v>54.258939000000005</v>
      </c>
      <c r="BY123" s="46">
        <f t="shared" si="63"/>
        <v>51.769329652173909</v>
      </c>
      <c r="BZ123" s="46">
        <f t="shared" si="97"/>
        <v>62528.001303600009</v>
      </c>
      <c r="CA123" s="46">
        <f t="shared" si="97"/>
        <v>62528.001303600009</v>
      </c>
      <c r="CB123" s="46">
        <f t="shared" si="97"/>
        <v>61008.776302781684</v>
      </c>
      <c r="CC123" s="46">
        <f t="shared" si="97"/>
        <v>62528.001303600009</v>
      </c>
      <c r="CD123" s="46">
        <f t="shared" si="97"/>
        <v>59658.97549116522</v>
      </c>
    </row>
    <row r="124" spans="1:82" s="54" customFormat="1" ht="15" customHeight="1" x14ac:dyDescent="0.35">
      <c r="A124" s="39">
        <v>121</v>
      </c>
      <c r="B124" s="40" t="s">
        <v>82</v>
      </c>
      <c r="C124" s="40" t="s">
        <v>211</v>
      </c>
      <c r="D124" s="41">
        <v>340.8</v>
      </c>
      <c r="E124" s="41">
        <f t="shared" si="64"/>
        <v>2453.7600000000002</v>
      </c>
      <c r="F124" s="41">
        <v>74</v>
      </c>
      <c r="G124" s="42" t="s">
        <v>84</v>
      </c>
      <c r="H124" s="43">
        <v>9</v>
      </c>
      <c r="I124" s="44">
        <v>29.2</v>
      </c>
      <c r="J124" s="41">
        <f t="shared" si="65"/>
        <v>1815.0999999999997</v>
      </c>
      <c r="K124" s="42" t="s">
        <v>85</v>
      </c>
      <c r="L124" s="44">
        <v>345.7</v>
      </c>
      <c r="M124" s="44">
        <v>345.7</v>
      </c>
      <c r="N124" s="41">
        <v>340.8</v>
      </c>
      <c r="O124" s="45" t="s">
        <v>95</v>
      </c>
      <c r="P124" s="45" t="s">
        <v>85</v>
      </c>
      <c r="Q124" s="45" t="s">
        <v>87</v>
      </c>
      <c r="R124" s="45" t="s">
        <v>88</v>
      </c>
      <c r="S124" s="46">
        <f t="shared" si="66"/>
        <v>104378.63875824002</v>
      </c>
      <c r="T124" s="46">
        <f t="shared" si="49"/>
        <v>42.538242842918628</v>
      </c>
      <c r="U124" s="47">
        <f t="shared" si="67"/>
        <v>104378.63875824002</v>
      </c>
      <c r="V124" s="47">
        <f t="shared" si="50"/>
        <v>0</v>
      </c>
      <c r="W124" s="47">
        <f t="shared" si="68"/>
        <v>102712.77041757437</v>
      </c>
      <c r="X124" s="47">
        <f t="shared" si="51"/>
        <v>1665.8683406656492</v>
      </c>
      <c r="Y124" s="48">
        <f t="shared" si="69"/>
        <v>104378.63875824002</v>
      </c>
      <c r="Z124" s="47">
        <f t="shared" si="52"/>
        <v>0</v>
      </c>
      <c r="AA124" s="48">
        <f t="shared" si="70"/>
        <v>101232.67995232697</v>
      </c>
      <c r="AB124" s="47">
        <f t="shared" si="53"/>
        <v>3145.9588059130474</v>
      </c>
      <c r="AC124" s="47">
        <f t="shared" si="71"/>
        <v>4811.8271465786966</v>
      </c>
      <c r="AD124" s="47">
        <f t="shared" si="72"/>
        <v>99566.811611661324</v>
      </c>
      <c r="AE124" s="47">
        <f t="shared" si="73"/>
        <v>1.9610015431740253</v>
      </c>
      <c r="AF124" s="49">
        <f t="shared" si="74"/>
        <v>4.6099730786140714E-2</v>
      </c>
      <c r="AG124" s="47">
        <f>IF(ISBLANK($D124),"",S124*_xlfn.XLOOKUP(Q124,DATA!$B$24:$B$25,DATA!$C$24:$C$25,"error",0,1)/1000)</f>
        <v>41.571924244631838</v>
      </c>
      <c r="AH124" s="47">
        <f>IF(ISBLANK($D124),"",V124*_xlfn.XLOOKUP(Q124,DATA!$B$24:$B$25,DATA!$C$24:$C$25,"error",0,1)/1000)</f>
        <v>0</v>
      </c>
      <c r="AI124" s="47">
        <f>IF(ISBLANK($D124),"",X124*_xlfn.XLOOKUP(Q124,DATA!$B$24:$B$25,DATA!$C$24:$C$25,"error",0,1)/1000)</f>
        <v>0.66348204272031475</v>
      </c>
      <c r="AJ124" s="47">
        <f>IF(ISBLANK($D124),"",Z124*_xlfn.XLOOKUP(Q124,DATA!$B$24:$B$25,DATA!$C$24:$C$25,"error",0,1)/1000)</f>
        <v>0</v>
      </c>
      <c r="AK124" s="47">
        <f>IF(ISBLANK($D124),"",AB124*_xlfn.XLOOKUP(Q124,DATA!$B$24:$B$25,DATA!$C$24:$C$25,"error",0,1)/1000)</f>
        <v>1.2529724732190486</v>
      </c>
      <c r="AL124" s="47">
        <f t="shared" si="54"/>
        <v>1.9164545159393633</v>
      </c>
      <c r="AM124" s="47">
        <f t="shared" si="55"/>
        <v>39.655469728692474</v>
      </c>
      <c r="AN124" s="47">
        <f t="shared" si="75"/>
        <v>1.4173591874736913</v>
      </c>
      <c r="AO124" s="47">
        <f t="shared" si="76"/>
        <v>0</v>
      </c>
      <c r="AP124" s="47">
        <f t="shared" si="77"/>
        <v>2.2620852560003468E-2</v>
      </c>
      <c r="AQ124" s="47">
        <f t="shared" si="78"/>
        <v>0</v>
      </c>
      <c r="AR124" s="47">
        <f t="shared" si="79"/>
        <v>4.271902440979683E-2</v>
      </c>
      <c r="AS124" s="47">
        <f t="shared" si="80"/>
        <v>6.5339876969800301E-2</v>
      </c>
      <c r="AT124" s="47">
        <f t="shared" si="81"/>
        <v>1.3520193105038909</v>
      </c>
      <c r="AU124" s="47">
        <f t="shared" si="82"/>
        <v>7.7085115846371122E-2</v>
      </c>
      <c r="AV124" s="47">
        <f t="shared" si="83"/>
        <v>0</v>
      </c>
      <c r="AW124" s="47">
        <f t="shared" si="84"/>
        <v>1.2302675677007349E-3</v>
      </c>
      <c r="AX124" s="47">
        <f t="shared" si="85"/>
        <v>0</v>
      </c>
      <c r="AY124" s="47">
        <f t="shared" si="86"/>
        <v>2.3233355204354423E-3</v>
      </c>
      <c r="AZ124" s="47">
        <f t="shared" si="87"/>
        <v>3.553603088136177E-3</v>
      </c>
      <c r="BA124" s="47">
        <f t="shared" si="88"/>
        <v>7.353151275823494E-2</v>
      </c>
      <c r="BB124" s="23">
        <f>IF(V124&gt;0,J124*DATA!$C$4,0)</f>
        <v>0</v>
      </c>
      <c r="BC124" s="23">
        <f>IF(X124&gt;0,N124*_xlfn.XLOOKUP(Elektrenai!O124,DATA!$B$5:$B$6,DATA!$C$5:$C$6,"error",0,1),0)</f>
        <v>28968</v>
      </c>
      <c r="BD124" s="23" t="str">
        <f>IF(Z124&gt;0,(L124-M124)*DATA!$C$7,"0,00 ")</f>
        <v xml:space="preserve">0,00 </v>
      </c>
      <c r="BE124" s="23">
        <f>IF(G124="basement",D124*DATA!$C$8,IF(G124="ground",0,"error"))</f>
        <v>13632</v>
      </c>
      <c r="BF124" s="23">
        <f t="shared" si="89"/>
        <v>42600</v>
      </c>
      <c r="BG124" s="23">
        <v>0.25</v>
      </c>
      <c r="BH124" s="23">
        <v>1.1000000000000001</v>
      </c>
      <c r="BI124" s="23">
        <f t="shared" si="90"/>
        <v>0.85</v>
      </c>
      <c r="BJ124" s="23">
        <v>0.21</v>
      </c>
      <c r="BK124" s="23">
        <f t="shared" si="91"/>
        <v>0.25</v>
      </c>
      <c r="BL124" s="23">
        <f t="shared" si="92"/>
        <v>0.10900763358778627</v>
      </c>
      <c r="BM124" s="5">
        <v>1.1000000000000001</v>
      </c>
      <c r="BN124" s="5">
        <f t="shared" si="93"/>
        <v>0.40124223602484466</v>
      </c>
      <c r="BO124" s="50"/>
      <c r="BP124" s="48">
        <f t="shared" si="56"/>
        <v>9951.36</v>
      </c>
      <c r="BQ124" s="51">
        <f t="shared" si="57"/>
        <v>9</v>
      </c>
      <c r="BR124" s="47">
        <f t="shared" si="94"/>
        <v>3184.4352000000003</v>
      </c>
      <c r="BS124" s="46">
        <f t="shared" si="58"/>
        <v>29.2</v>
      </c>
      <c r="BT124" s="46">
        <f t="shared" si="95"/>
        <v>7961.0880000000006</v>
      </c>
      <c r="BU124" s="46">
        <f t="shared" si="59"/>
        <v>90.575007600000006</v>
      </c>
      <c r="BV124" s="46">
        <f t="shared" si="60"/>
        <v>90.575007600000006</v>
      </c>
      <c r="BW124" s="46">
        <f t="shared" si="61"/>
        <v>89.129443264122145</v>
      </c>
      <c r="BX124" s="46">
        <f t="shared" si="62"/>
        <v>90.575007600000006</v>
      </c>
      <c r="BY124" s="46">
        <f t="shared" si="63"/>
        <v>87.845088469565226</v>
      </c>
      <c r="BZ124" s="46">
        <f t="shared" si="97"/>
        <v>104378.63875824002</v>
      </c>
      <c r="CA124" s="46">
        <f t="shared" si="97"/>
        <v>104378.63875824002</v>
      </c>
      <c r="CB124" s="46">
        <f t="shared" si="97"/>
        <v>102712.77041757437</v>
      </c>
      <c r="CC124" s="46">
        <f t="shared" si="97"/>
        <v>104378.63875824002</v>
      </c>
      <c r="CD124" s="46">
        <f t="shared" si="97"/>
        <v>101232.67995232697</v>
      </c>
    </row>
    <row r="125" spans="1:82" s="54" customFormat="1" ht="15" customHeight="1" x14ac:dyDescent="0.35">
      <c r="A125" s="39">
        <v>122</v>
      </c>
      <c r="B125" s="40" t="s">
        <v>82</v>
      </c>
      <c r="C125" s="40" t="s">
        <v>212</v>
      </c>
      <c r="D125" s="41">
        <v>782.55000000000007</v>
      </c>
      <c r="E125" s="41">
        <f t="shared" si="64"/>
        <v>3130.2000000000003</v>
      </c>
      <c r="F125" s="41">
        <v>205.79999999999998</v>
      </c>
      <c r="G125" s="42" t="s">
        <v>84</v>
      </c>
      <c r="H125" s="43">
        <v>5</v>
      </c>
      <c r="I125" s="44">
        <v>17.5</v>
      </c>
      <c r="J125" s="41">
        <f t="shared" si="65"/>
        <v>3436.8999999999996</v>
      </c>
      <c r="K125" s="42" t="s">
        <v>85</v>
      </c>
      <c r="L125" s="44">
        <v>164.6</v>
      </c>
      <c r="M125" s="44">
        <v>164.6</v>
      </c>
      <c r="N125" s="41">
        <v>782.55000000000007</v>
      </c>
      <c r="O125" s="45" t="s">
        <v>95</v>
      </c>
      <c r="P125" s="45" t="s">
        <v>85</v>
      </c>
      <c r="Q125" s="45" t="s">
        <v>87</v>
      </c>
      <c r="R125" s="45" t="s">
        <v>88</v>
      </c>
      <c r="S125" s="46">
        <f t="shared" si="66"/>
        <v>147108.14217435004</v>
      </c>
      <c r="T125" s="46">
        <f t="shared" si="49"/>
        <v>46.996403480400623</v>
      </c>
      <c r="U125" s="47">
        <f t="shared" si="67"/>
        <v>147108.14217435004</v>
      </c>
      <c r="V125" s="47">
        <f t="shared" si="50"/>
        <v>0</v>
      </c>
      <c r="W125" s="47">
        <f t="shared" si="68"/>
        <v>143282.95065443247</v>
      </c>
      <c r="X125" s="47">
        <f t="shared" si="51"/>
        <v>3825.191519917571</v>
      </c>
      <c r="Y125" s="48">
        <f t="shared" si="69"/>
        <v>147108.14217435004</v>
      </c>
      <c r="Z125" s="47">
        <f t="shared" si="52"/>
        <v>0</v>
      </c>
      <c r="AA125" s="48">
        <f t="shared" si="70"/>
        <v>139884.3450394696</v>
      </c>
      <c r="AB125" s="47">
        <f t="shared" si="53"/>
        <v>7223.7971348804422</v>
      </c>
      <c r="AC125" s="47">
        <f t="shared" si="71"/>
        <v>11048.988654798013</v>
      </c>
      <c r="AD125" s="47">
        <f t="shared" si="72"/>
        <v>136059.15351955203</v>
      </c>
      <c r="AE125" s="47">
        <f t="shared" si="73"/>
        <v>3.529802777713249</v>
      </c>
      <c r="AF125" s="49">
        <f t="shared" si="74"/>
        <v>7.5107934146180333E-2</v>
      </c>
      <c r="AG125" s="47">
        <f>IF(ISBLANK($D125),"",S125*_xlfn.XLOOKUP(Q125,DATA!$B$24:$B$25,DATA!$C$24:$C$25,"error",0,1)/1000)</f>
        <v>58.590230865200141</v>
      </c>
      <c r="AH125" s="47">
        <f>IF(ISBLANK($D125),"",V125*_xlfn.XLOOKUP(Q125,DATA!$B$24:$B$25,DATA!$C$24:$C$25,"error",0,1)/1000)</f>
        <v>0</v>
      </c>
      <c r="AI125" s="47">
        <f>IF(ISBLANK($D125),"",X125*_xlfn.XLOOKUP(Q125,DATA!$B$24:$B$25,DATA!$C$24:$C$25,"error",0,1)/1000)</f>
        <v>1.5234972785527703</v>
      </c>
      <c r="AJ125" s="47">
        <f>IF(ISBLANK($D125),"",Z125*_xlfn.XLOOKUP(Q125,DATA!$B$24:$B$25,DATA!$C$24:$C$25,"error",0,1)/1000)</f>
        <v>0</v>
      </c>
      <c r="AK125" s="47">
        <f>IF(ISBLANK($D125),"",AB125*_xlfn.XLOOKUP(Q125,DATA!$B$24:$B$25,DATA!$C$24:$C$25,"error",0,1)/1000)</f>
        <v>2.8770939228801824</v>
      </c>
      <c r="AL125" s="47">
        <f t="shared" si="54"/>
        <v>4.4005912014329525</v>
      </c>
      <c r="AM125" s="47">
        <f t="shared" si="55"/>
        <v>54.189639663767188</v>
      </c>
      <c r="AN125" s="47">
        <f t="shared" si="75"/>
        <v>1.9975837905487237</v>
      </c>
      <c r="AO125" s="47">
        <f t="shared" si="76"/>
        <v>0</v>
      </c>
      <c r="AP125" s="47">
        <f t="shared" si="77"/>
        <v>5.1942336182015172E-2</v>
      </c>
      <c r="AQ125" s="47">
        <f t="shared" si="78"/>
        <v>0</v>
      </c>
      <c r="AR125" s="47">
        <f t="shared" si="79"/>
        <v>9.8092055609995593E-2</v>
      </c>
      <c r="AS125" s="47">
        <f t="shared" si="80"/>
        <v>0.15003439179201078</v>
      </c>
      <c r="AT125" s="47">
        <f t="shared" si="81"/>
        <v>1.8475493987567129</v>
      </c>
      <c r="AU125" s="47">
        <f t="shared" si="82"/>
        <v>0.10864146454064576</v>
      </c>
      <c r="AV125" s="47">
        <f t="shared" si="83"/>
        <v>0</v>
      </c>
      <c r="AW125" s="47">
        <f t="shared" si="84"/>
        <v>2.8249585830522686E-3</v>
      </c>
      <c r="AX125" s="47">
        <f t="shared" si="85"/>
        <v>0</v>
      </c>
      <c r="AY125" s="47">
        <f t="shared" si="86"/>
        <v>5.3348773812111356E-3</v>
      </c>
      <c r="AZ125" s="47">
        <f t="shared" si="87"/>
        <v>8.1598359642634042E-3</v>
      </c>
      <c r="BA125" s="47">
        <f t="shared" si="88"/>
        <v>0.10048162857638235</v>
      </c>
      <c r="BB125" s="23">
        <f>IF(V125&gt;0,J125*DATA!$C$4,0)</f>
        <v>0</v>
      </c>
      <c r="BC125" s="23">
        <f>IF(X125&gt;0,N125*_xlfn.XLOOKUP(Elektrenai!O125,DATA!$B$5:$B$6,DATA!$C$5:$C$6,"error",0,1),0)</f>
        <v>66516.75</v>
      </c>
      <c r="BD125" s="23" t="str">
        <f>IF(Z125&gt;0,(L125-M125)*DATA!$C$7,"0,00 ")</f>
        <v xml:space="preserve">0,00 </v>
      </c>
      <c r="BE125" s="23">
        <f>IF(G125="basement",D125*DATA!$C$8,IF(G125="ground",0,"error"))</f>
        <v>31302.000000000004</v>
      </c>
      <c r="BF125" s="23">
        <f t="shared" si="89"/>
        <v>97818.75</v>
      </c>
      <c r="BG125" s="23">
        <v>0.25</v>
      </c>
      <c r="BH125" s="23">
        <v>1.1000000000000001</v>
      </c>
      <c r="BI125" s="23">
        <f t="shared" si="90"/>
        <v>0.85</v>
      </c>
      <c r="BJ125" s="23">
        <v>0.21</v>
      </c>
      <c r="BK125" s="23">
        <f t="shared" si="91"/>
        <v>0.25</v>
      </c>
      <c r="BL125" s="23">
        <f t="shared" si="92"/>
        <v>0.10900763358778627</v>
      </c>
      <c r="BM125" s="5">
        <v>1.1000000000000001</v>
      </c>
      <c r="BN125" s="5">
        <f t="shared" si="93"/>
        <v>0.40124223602484466</v>
      </c>
      <c r="BO125" s="50"/>
      <c r="BP125" s="48">
        <f t="shared" si="56"/>
        <v>13694.625000000002</v>
      </c>
      <c r="BQ125" s="51">
        <f t="shared" si="57"/>
        <v>5</v>
      </c>
      <c r="BR125" s="47">
        <f t="shared" si="94"/>
        <v>4382.2800000000007</v>
      </c>
      <c r="BS125" s="46">
        <f t="shared" si="58"/>
        <v>17.5</v>
      </c>
      <c r="BT125" s="46">
        <f t="shared" si="95"/>
        <v>10955.700000000003</v>
      </c>
      <c r="BU125" s="46">
        <f t="shared" si="59"/>
        <v>127.65371587500002</v>
      </c>
      <c r="BV125" s="46">
        <f t="shared" si="60"/>
        <v>127.65371587500002</v>
      </c>
      <c r="BW125" s="46">
        <f t="shared" si="61"/>
        <v>124.33438966889315</v>
      </c>
      <c r="BX125" s="46">
        <f t="shared" si="62"/>
        <v>127.65371587500002</v>
      </c>
      <c r="BY125" s="46">
        <f t="shared" si="63"/>
        <v>121.38523519565219</v>
      </c>
      <c r="BZ125" s="46">
        <f t="shared" si="97"/>
        <v>147108.14217435004</v>
      </c>
      <c r="CA125" s="46">
        <f t="shared" si="97"/>
        <v>147108.14217435004</v>
      </c>
      <c r="CB125" s="46">
        <f t="shared" si="97"/>
        <v>143282.95065443247</v>
      </c>
      <c r="CC125" s="46">
        <f t="shared" si="97"/>
        <v>147108.14217435004</v>
      </c>
      <c r="CD125" s="46">
        <f t="shared" si="97"/>
        <v>139884.3450394696</v>
      </c>
    </row>
    <row r="126" spans="1:82" s="54" customFormat="1" ht="15" customHeight="1" x14ac:dyDescent="0.35">
      <c r="A126" s="39">
        <v>123</v>
      </c>
      <c r="B126" s="40" t="s">
        <v>82</v>
      </c>
      <c r="C126" s="40" t="s">
        <v>213</v>
      </c>
      <c r="D126" s="41">
        <v>351.4</v>
      </c>
      <c r="E126" s="41">
        <f t="shared" si="64"/>
        <v>1405.6</v>
      </c>
      <c r="F126" s="41">
        <v>75</v>
      </c>
      <c r="G126" s="42" t="s">
        <v>84</v>
      </c>
      <c r="H126" s="43">
        <v>5</v>
      </c>
      <c r="I126" s="44">
        <v>17.5</v>
      </c>
      <c r="J126" s="41">
        <f t="shared" si="65"/>
        <v>1089.3</v>
      </c>
      <c r="K126" s="42" t="s">
        <v>85</v>
      </c>
      <c r="L126" s="44">
        <v>223.2</v>
      </c>
      <c r="M126" s="44">
        <v>223.2</v>
      </c>
      <c r="N126" s="41">
        <v>351.4</v>
      </c>
      <c r="O126" s="45" t="s">
        <v>95</v>
      </c>
      <c r="P126" s="45" t="s">
        <v>85</v>
      </c>
      <c r="Q126" s="45" t="s">
        <v>87</v>
      </c>
      <c r="R126" s="45" t="s">
        <v>88</v>
      </c>
      <c r="S126" s="46">
        <f t="shared" si="66"/>
        <v>68512.570653800009</v>
      </c>
      <c r="T126" s="46">
        <f t="shared" si="49"/>
        <v>48.742580146414355</v>
      </c>
      <c r="U126" s="47">
        <f t="shared" si="67"/>
        <v>68512.570653800009</v>
      </c>
      <c r="V126" s="47">
        <f t="shared" si="50"/>
        <v>0</v>
      </c>
      <c r="W126" s="47">
        <f t="shared" si="68"/>
        <v>66794.888333054972</v>
      </c>
      <c r="X126" s="47">
        <f t="shared" si="51"/>
        <v>1717.6823207450361</v>
      </c>
      <c r="Y126" s="48">
        <f t="shared" si="69"/>
        <v>68512.570653800009</v>
      </c>
      <c r="Z126" s="47">
        <f t="shared" si="52"/>
        <v>0</v>
      </c>
      <c r="AA126" s="48">
        <f t="shared" si="70"/>
        <v>65268.762190191315</v>
      </c>
      <c r="AB126" s="47">
        <f t="shared" si="53"/>
        <v>3243.8084636086933</v>
      </c>
      <c r="AC126" s="47">
        <f t="shared" si="71"/>
        <v>4961.4907843537294</v>
      </c>
      <c r="AD126" s="47">
        <f t="shared" si="72"/>
        <v>63551.079869446279</v>
      </c>
      <c r="AE126" s="47">
        <f t="shared" si="73"/>
        <v>3.5298027777132397</v>
      </c>
      <c r="AF126" s="49">
        <f t="shared" si="74"/>
        <v>7.2417232881606175E-2</v>
      </c>
      <c r="AG126" s="47">
        <f>IF(ISBLANK($D126),"",S126*_xlfn.XLOOKUP(Q126,DATA!$B$24:$B$25,DATA!$C$24:$C$25,"error",0,1)/1000)</f>
        <v>27.287186639995472</v>
      </c>
      <c r="AH126" s="47">
        <f>IF(ISBLANK($D126),"",V126*_xlfn.XLOOKUP(Q126,DATA!$B$24:$B$25,DATA!$C$24:$C$25,"error",0,1)/1000)</f>
        <v>0</v>
      </c>
      <c r="AI126" s="47">
        <f>IF(ISBLANK($D126),"",X126*_xlfn.XLOOKUP(Q126,DATA!$B$24:$B$25,DATA!$C$24:$C$25,"error",0,1)/1000)</f>
        <v>0.684118514706333</v>
      </c>
      <c r="AJ126" s="47">
        <f>IF(ISBLANK($D126),"",Z126*_xlfn.XLOOKUP(Q126,DATA!$B$24:$B$25,DATA!$C$24:$C$25,"error",0,1)/1000)</f>
        <v>0</v>
      </c>
      <c r="AK126" s="47">
        <f>IF(ISBLANK($D126),"",AB126*_xlfn.XLOOKUP(Q126,DATA!$B$24:$B$25,DATA!$C$24:$C$25,"error",0,1)/1000)</f>
        <v>1.2919440348860705</v>
      </c>
      <c r="AL126" s="47">
        <f t="shared" si="54"/>
        <v>1.9760625495924034</v>
      </c>
      <c r="AM126" s="47">
        <f t="shared" si="55"/>
        <v>25.311124090403069</v>
      </c>
      <c r="AN126" s="47">
        <f t="shared" si="75"/>
        <v>0.9303332811086108</v>
      </c>
      <c r="AO126" s="47">
        <f t="shared" si="76"/>
        <v>0</v>
      </c>
      <c r="AP126" s="47">
        <f t="shared" si="77"/>
        <v>2.3324435415449551E-2</v>
      </c>
      <c r="AQ126" s="47">
        <f t="shared" si="78"/>
        <v>0</v>
      </c>
      <c r="AR126" s="47">
        <f t="shared" si="79"/>
        <v>4.4047726460101459E-2</v>
      </c>
      <c r="AS126" s="47">
        <f t="shared" si="80"/>
        <v>6.7372161875551007E-2</v>
      </c>
      <c r="AT126" s="47">
        <f t="shared" si="81"/>
        <v>0.86296111923305974</v>
      </c>
      <c r="AU126" s="47">
        <f t="shared" si="82"/>
        <v>5.0597512178840669E-2</v>
      </c>
      <c r="AV126" s="47">
        <f t="shared" si="83"/>
        <v>0</v>
      </c>
      <c r="AW126" s="47">
        <f t="shared" si="84"/>
        <v>1.2685329321890774E-3</v>
      </c>
      <c r="AX126" s="47">
        <f t="shared" si="85"/>
        <v>0</v>
      </c>
      <c r="AY126" s="47">
        <f t="shared" si="86"/>
        <v>2.3955988904959297E-3</v>
      </c>
      <c r="AZ126" s="47">
        <f t="shared" si="87"/>
        <v>3.6641318226850071E-3</v>
      </c>
      <c r="BA126" s="47">
        <f t="shared" si="88"/>
        <v>4.6933380356155664E-2</v>
      </c>
      <c r="BB126" s="23">
        <f>IF(V126&gt;0,J126*DATA!$C$4,0)</f>
        <v>0</v>
      </c>
      <c r="BC126" s="23">
        <f>IF(X126&gt;0,N126*_xlfn.XLOOKUP(Elektrenai!O126,DATA!$B$5:$B$6,DATA!$C$5:$C$6,"error",0,1),0)</f>
        <v>29868.999999999996</v>
      </c>
      <c r="BD126" s="23" t="str">
        <f>IF(Z126&gt;0,(L126-M126)*DATA!$C$7,"0,00 ")</f>
        <v xml:space="preserve">0,00 </v>
      </c>
      <c r="BE126" s="23">
        <f>IF(G126="basement",D126*DATA!$C$8,IF(G126="ground",0,"error"))</f>
        <v>14056</v>
      </c>
      <c r="BF126" s="23">
        <f t="shared" si="89"/>
        <v>43925</v>
      </c>
      <c r="BG126" s="23">
        <v>0.25</v>
      </c>
      <c r="BH126" s="23">
        <v>1.1000000000000001</v>
      </c>
      <c r="BI126" s="23">
        <f t="shared" si="90"/>
        <v>0.85</v>
      </c>
      <c r="BJ126" s="23">
        <v>0.21</v>
      </c>
      <c r="BK126" s="23">
        <f t="shared" si="91"/>
        <v>0.25</v>
      </c>
      <c r="BL126" s="23">
        <f t="shared" si="92"/>
        <v>0.10900763358778627</v>
      </c>
      <c r="BM126" s="5">
        <v>1.1000000000000001</v>
      </c>
      <c r="BN126" s="5">
        <f t="shared" si="93"/>
        <v>0.40124223602484466</v>
      </c>
      <c r="BO126" s="50"/>
      <c r="BP126" s="48">
        <f t="shared" si="56"/>
        <v>6149.5</v>
      </c>
      <c r="BQ126" s="51">
        <f t="shared" si="57"/>
        <v>5</v>
      </c>
      <c r="BR126" s="47">
        <f t="shared" si="94"/>
        <v>1967.8400000000001</v>
      </c>
      <c r="BS126" s="46">
        <f t="shared" si="58"/>
        <v>17.5</v>
      </c>
      <c r="BT126" s="46">
        <f t="shared" si="95"/>
        <v>4919.6000000000004</v>
      </c>
      <c r="BU126" s="46">
        <f t="shared" si="59"/>
        <v>59.452074500000002</v>
      </c>
      <c r="BV126" s="46">
        <f t="shared" si="60"/>
        <v>59.452074500000002</v>
      </c>
      <c r="BW126" s="46">
        <f t="shared" si="61"/>
        <v>57.961548362595423</v>
      </c>
      <c r="BX126" s="46">
        <f t="shared" si="62"/>
        <v>59.452074500000002</v>
      </c>
      <c r="BY126" s="46">
        <f t="shared" si="63"/>
        <v>56.637245913043486</v>
      </c>
      <c r="BZ126" s="46">
        <f t="shared" si="97"/>
        <v>68512.570653800009</v>
      </c>
      <c r="CA126" s="46">
        <f t="shared" si="97"/>
        <v>68512.570653800009</v>
      </c>
      <c r="CB126" s="46">
        <f t="shared" si="97"/>
        <v>66794.888333054972</v>
      </c>
      <c r="CC126" s="46">
        <f t="shared" si="97"/>
        <v>68512.570653800009</v>
      </c>
      <c r="CD126" s="46">
        <f t="shared" si="97"/>
        <v>65268.762190191315</v>
      </c>
    </row>
    <row r="127" spans="1:82" s="54" customFormat="1" ht="15" customHeight="1" x14ac:dyDescent="0.35">
      <c r="A127" s="39">
        <v>124</v>
      </c>
      <c r="B127" s="40" t="s">
        <v>82</v>
      </c>
      <c r="C127" s="40" t="s">
        <v>214</v>
      </c>
      <c r="D127" s="41">
        <v>290.01</v>
      </c>
      <c r="E127" s="41">
        <f t="shared" si="64"/>
        <v>1160.04</v>
      </c>
      <c r="F127" s="41">
        <v>82.4</v>
      </c>
      <c r="G127" s="42" t="s">
        <v>84</v>
      </c>
      <c r="H127" s="43">
        <v>5</v>
      </c>
      <c r="I127" s="44">
        <v>17.5</v>
      </c>
      <c r="J127" s="41">
        <f t="shared" si="65"/>
        <v>1211.3</v>
      </c>
      <c r="K127" s="42" t="s">
        <v>85</v>
      </c>
      <c r="L127" s="44">
        <v>230.7</v>
      </c>
      <c r="M127" s="44">
        <v>196.1</v>
      </c>
      <c r="N127" s="41">
        <v>290.01</v>
      </c>
      <c r="O127" s="45" t="s">
        <v>95</v>
      </c>
      <c r="P127" s="45" t="s">
        <v>85</v>
      </c>
      <c r="Q127" s="45" t="s">
        <v>87</v>
      </c>
      <c r="R127" s="45" t="s">
        <v>88</v>
      </c>
      <c r="S127" s="46">
        <f t="shared" si="66"/>
        <v>65728.272484770001</v>
      </c>
      <c r="T127" s="46">
        <f t="shared" si="49"/>
        <v>56.660350061006518</v>
      </c>
      <c r="U127" s="47">
        <f t="shared" si="67"/>
        <v>65728.272484770001</v>
      </c>
      <c r="V127" s="47">
        <f t="shared" si="50"/>
        <v>0</v>
      </c>
      <c r="W127" s="47">
        <f t="shared" si="68"/>
        <v>64310.671318465887</v>
      </c>
      <c r="X127" s="47">
        <f t="shared" si="51"/>
        <v>1417.6011663041136</v>
      </c>
      <c r="Y127" s="48">
        <f t="shared" si="69"/>
        <v>62797.604044770014</v>
      </c>
      <c r="Z127" s="47">
        <f t="shared" si="52"/>
        <v>2930.6684399999867</v>
      </c>
      <c r="AA127" s="48">
        <f t="shared" si="70"/>
        <v>63051.161236815664</v>
      </c>
      <c r="AB127" s="47">
        <f t="shared" si="53"/>
        <v>2677.1112479543372</v>
      </c>
      <c r="AC127" s="47">
        <f t="shared" si="71"/>
        <v>7025.3808542584375</v>
      </c>
      <c r="AD127" s="47">
        <f t="shared" si="72"/>
        <v>58702.891630511564</v>
      </c>
      <c r="AE127" s="47">
        <f t="shared" si="73"/>
        <v>6.0561539724996019</v>
      </c>
      <c r="AF127" s="49">
        <f t="shared" si="74"/>
        <v>0.10688521984030996</v>
      </c>
      <c r="AG127" s="47">
        <f>IF(ISBLANK($D127),"",S127*_xlfn.XLOOKUP(Q127,DATA!$B$24:$B$25,DATA!$C$24:$C$25,"error",0,1)/1000)</f>
        <v>26.178256365234198</v>
      </c>
      <c r="AH127" s="47">
        <f>IF(ISBLANK($D127),"",V127*_xlfn.XLOOKUP(Q127,DATA!$B$24:$B$25,DATA!$C$24:$C$25,"error",0,1)/1000)</f>
        <v>0</v>
      </c>
      <c r="AI127" s="47">
        <f>IF(ISBLANK($D127),"",X127*_xlfn.XLOOKUP(Q127,DATA!$B$24:$B$25,DATA!$C$24:$C$25,"error",0,1)/1000)</f>
        <v>0.5646021925156024</v>
      </c>
      <c r="AJ127" s="47">
        <f>IF(ISBLANK($D127),"",Z127*_xlfn.XLOOKUP(Q127,DATA!$B$24:$B$25,DATA!$C$24:$C$25,"error",0,1)/1000)</f>
        <v>1.1672266262831947</v>
      </c>
      <c r="AK127" s="47">
        <f>IF(ISBLANK($D127),"",AB127*_xlfn.XLOOKUP(Q127,DATA!$B$24:$B$25,DATA!$C$24:$C$25,"error",0,1)/1000)</f>
        <v>1.0662398678352536</v>
      </c>
      <c r="AL127" s="47">
        <f t="shared" si="54"/>
        <v>2.7980686866340507</v>
      </c>
      <c r="AM127" s="47">
        <f t="shared" si="55"/>
        <v>23.380187678600148</v>
      </c>
      <c r="AN127" s="47">
        <f t="shared" si="75"/>
        <v>0.89252525221027146</v>
      </c>
      <c r="AO127" s="47">
        <f t="shared" si="76"/>
        <v>0</v>
      </c>
      <c r="AP127" s="47">
        <f t="shared" si="77"/>
        <v>1.9249628670559168E-2</v>
      </c>
      <c r="AQ127" s="47">
        <f t="shared" si="78"/>
        <v>3.9795593124127178E-2</v>
      </c>
      <c r="AR127" s="47">
        <f t="shared" si="79"/>
        <v>3.6352536000836599E-2</v>
      </c>
      <c r="AS127" s="47">
        <f t="shared" si="80"/>
        <v>9.5397757795522953E-2</v>
      </c>
      <c r="AT127" s="47">
        <f t="shared" si="81"/>
        <v>0.79712749441474851</v>
      </c>
      <c r="AU127" s="47">
        <f t="shared" si="82"/>
        <v>4.8541268205323874E-2</v>
      </c>
      <c r="AV127" s="47">
        <f t="shared" si="83"/>
        <v>0</v>
      </c>
      <c r="AW127" s="47">
        <f t="shared" si="84"/>
        <v>1.0469187127608213E-3</v>
      </c>
      <c r="AX127" s="47">
        <f t="shared" si="85"/>
        <v>2.164340509631991E-3</v>
      </c>
      <c r="AY127" s="47">
        <f t="shared" si="86"/>
        <v>1.9770849010606779E-3</v>
      </c>
      <c r="AZ127" s="47">
        <f t="shared" si="87"/>
        <v>5.1883441234534906E-3</v>
      </c>
      <c r="BA127" s="47">
        <f t="shared" si="88"/>
        <v>4.3352924081870386E-2</v>
      </c>
      <c r="BB127" s="23">
        <f>IF(V127&gt;0,J127*DATA!$C$4,0)</f>
        <v>0</v>
      </c>
      <c r="BC127" s="23">
        <f>IF(X127&gt;0,N127*_xlfn.XLOOKUP(Elektrenai!O127,DATA!$B$5:$B$6,DATA!$C$5:$C$6,"error",0,1),0)</f>
        <v>24650.85</v>
      </c>
      <c r="BD127" s="23">
        <f>IF(Z127&gt;0,(L127-M127)*DATA!$C$7,"0,00 ")</f>
        <v>5189.9999999999991</v>
      </c>
      <c r="BE127" s="23">
        <f>IF(G127="basement",D127*DATA!$C$8,IF(G127="ground",0,"error"))</f>
        <v>11600.4</v>
      </c>
      <c r="BF127" s="23">
        <f t="shared" si="89"/>
        <v>41441.25</v>
      </c>
      <c r="BG127" s="23">
        <v>0.25</v>
      </c>
      <c r="BH127" s="23">
        <v>1.3624620719549199</v>
      </c>
      <c r="BI127" s="23">
        <f t="shared" si="90"/>
        <v>0.85</v>
      </c>
      <c r="BJ127" s="23">
        <v>0.21</v>
      </c>
      <c r="BK127" s="23">
        <f t="shared" si="91"/>
        <v>0.25</v>
      </c>
      <c r="BL127" s="23">
        <f t="shared" si="92"/>
        <v>0.10900763358778627</v>
      </c>
      <c r="BM127" s="5">
        <v>1.1000000000000001</v>
      </c>
      <c r="BN127" s="5">
        <f t="shared" si="93"/>
        <v>0.40124223602484466</v>
      </c>
      <c r="BO127" s="50"/>
      <c r="BP127" s="48">
        <f t="shared" si="56"/>
        <v>5075.1750000000002</v>
      </c>
      <c r="BQ127" s="51">
        <f t="shared" si="57"/>
        <v>5</v>
      </c>
      <c r="BR127" s="47">
        <f t="shared" si="94"/>
        <v>1624.056</v>
      </c>
      <c r="BS127" s="46">
        <f t="shared" si="58"/>
        <v>17.5</v>
      </c>
      <c r="BT127" s="46">
        <f t="shared" si="95"/>
        <v>4060.1400000000003</v>
      </c>
      <c r="BU127" s="46">
        <f t="shared" si="59"/>
        <v>57.035987924999993</v>
      </c>
      <c r="BV127" s="46">
        <f t="shared" si="60"/>
        <v>57.035987924999993</v>
      </c>
      <c r="BW127" s="46">
        <f t="shared" si="61"/>
        <v>55.80585848530535</v>
      </c>
      <c r="BX127" s="46">
        <f t="shared" si="62"/>
        <v>54.492887925000005</v>
      </c>
      <c r="BY127" s="46">
        <f t="shared" si="63"/>
        <v>54.712913256521745</v>
      </c>
      <c r="BZ127" s="46">
        <f t="shared" si="97"/>
        <v>65728.272484770001</v>
      </c>
      <c r="CA127" s="46">
        <f t="shared" si="97"/>
        <v>65728.272484770001</v>
      </c>
      <c r="CB127" s="46">
        <f t="shared" si="97"/>
        <v>64310.671318465887</v>
      </c>
      <c r="CC127" s="46">
        <f t="shared" si="97"/>
        <v>62797.604044770014</v>
      </c>
      <c r="CD127" s="46">
        <f t="shared" si="97"/>
        <v>63051.161236815664</v>
      </c>
    </row>
    <row r="128" spans="1:82" s="54" customFormat="1" ht="15" customHeight="1" x14ac:dyDescent="0.35">
      <c r="A128" s="39">
        <v>125</v>
      </c>
      <c r="B128" s="40" t="s">
        <v>82</v>
      </c>
      <c r="C128" s="40" t="s">
        <v>215</v>
      </c>
      <c r="D128" s="41">
        <v>327.5</v>
      </c>
      <c r="E128" s="41">
        <f t="shared" si="64"/>
        <v>1310</v>
      </c>
      <c r="F128" s="41">
        <v>72.400000000000006</v>
      </c>
      <c r="G128" s="42" t="s">
        <v>84</v>
      </c>
      <c r="H128" s="43">
        <v>5</v>
      </c>
      <c r="I128" s="44">
        <v>17.5</v>
      </c>
      <c r="J128" s="41">
        <f t="shared" si="65"/>
        <v>1062.8</v>
      </c>
      <c r="K128" s="42" t="s">
        <v>85</v>
      </c>
      <c r="L128" s="44">
        <v>204.2</v>
      </c>
      <c r="M128" s="44">
        <v>204.2</v>
      </c>
      <c r="N128" s="41">
        <v>327.5</v>
      </c>
      <c r="O128" s="45" t="s">
        <v>95</v>
      </c>
      <c r="P128" s="45" t="s">
        <v>85</v>
      </c>
      <c r="Q128" s="45" t="s">
        <v>87</v>
      </c>
      <c r="R128" s="45" t="s">
        <v>88</v>
      </c>
      <c r="S128" s="46">
        <f t="shared" si="66"/>
        <v>64225.249973500002</v>
      </c>
      <c r="T128" s="46">
        <f t="shared" si="49"/>
        <v>49.026908376717557</v>
      </c>
      <c r="U128" s="47">
        <f t="shared" si="67"/>
        <v>64225.249973500002</v>
      </c>
      <c r="V128" s="47">
        <f t="shared" si="50"/>
        <v>0</v>
      </c>
      <c r="W128" s="47">
        <f t="shared" si="68"/>
        <v>62624.393513500007</v>
      </c>
      <c r="X128" s="47">
        <f t="shared" si="51"/>
        <v>1600.8564599999954</v>
      </c>
      <c r="Y128" s="48">
        <f t="shared" si="69"/>
        <v>64225.249973500002</v>
      </c>
      <c r="Z128" s="47">
        <f t="shared" si="52"/>
        <v>0</v>
      </c>
      <c r="AA128" s="48">
        <f t="shared" si="70"/>
        <v>61202.06479469566</v>
      </c>
      <c r="AB128" s="47">
        <f t="shared" si="53"/>
        <v>3023.1851788043423</v>
      </c>
      <c r="AC128" s="47">
        <f t="shared" si="71"/>
        <v>4624.0416388043377</v>
      </c>
      <c r="AD128" s="47">
        <f t="shared" si="72"/>
        <v>59601.208334695664</v>
      </c>
      <c r="AE128" s="47">
        <f t="shared" si="73"/>
        <v>3.5298027777132348</v>
      </c>
      <c r="AF128" s="49">
        <f t="shared" si="74"/>
        <v>7.1997254050583881E-2</v>
      </c>
      <c r="AG128" s="47">
        <f>IF(ISBLANK($D128),"",S128*_xlfn.XLOOKUP(Q128,DATA!$B$24:$B$25,DATA!$C$24:$C$25,"error",0,1)/1000)</f>
        <v>25.579632559445582</v>
      </c>
      <c r="AH128" s="47">
        <f>IF(ISBLANK($D128),"",V128*_xlfn.XLOOKUP(Q128,DATA!$B$24:$B$25,DATA!$C$24:$C$25,"error",0,1)/1000)</f>
        <v>0</v>
      </c>
      <c r="AI128" s="47">
        <f>IF(ISBLANK($D128),"",X128*_xlfn.XLOOKUP(Q128,DATA!$B$24:$B$25,DATA!$C$24:$C$25,"error",0,1)/1000)</f>
        <v>0.63758911088879822</v>
      </c>
      <c r="AJ128" s="47">
        <f>IF(ISBLANK($D128),"",Z128*_xlfn.XLOOKUP(Q128,DATA!$B$24:$B$25,DATA!$C$24:$C$25,"error",0,1)/1000)</f>
        <v>0</v>
      </c>
      <c r="AK128" s="47">
        <f>IF(ISBLANK($D128),"",AB128*_xlfn.XLOOKUP(Q128,DATA!$B$24:$B$25,DATA!$C$24:$C$25,"error",0,1)/1000)</f>
        <v>1.2040741930141936</v>
      </c>
      <c r="AL128" s="47">
        <f t="shared" si="54"/>
        <v>1.8416633039029917</v>
      </c>
      <c r="AM128" s="47">
        <f t="shared" si="55"/>
        <v>23.737969255542591</v>
      </c>
      <c r="AN128" s="47">
        <f t="shared" si="75"/>
        <v>0.87211568574464116</v>
      </c>
      <c r="AO128" s="47">
        <f t="shared" si="76"/>
        <v>0</v>
      </c>
      <c r="AP128" s="47">
        <f t="shared" si="77"/>
        <v>2.1738055203641762E-2</v>
      </c>
      <c r="AQ128" s="47">
        <f t="shared" si="78"/>
        <v>0</v>
      </c>
      <c r="AR128" s="47">
        <f t="shared" si="79"/>
        <v>4.1051879384414368E-2</v>
      </c>
      <c r="AS128" s="47">
        <f t="shared" si="80"/>
        <v>6.2789934588056137E-2</v>
      </c>
      <c r="AT128" s="47">
        <f t="shared" si="81"/>
        <v>0.809325751156585</v>
      </c>
      <c r="AU128" s="47">
        <f t="shared" si="82"/>
        <v>4.7431264609000823E-2</v>
      </c>
      <c r="AV128" s="47">
        <f t="shared" si="83"/>
        <v>0</v>
      </c>
      <c r="AW128" s="47">
        <f t="shared" si="84"/>
        <v>1.1822553650879971E-3</v>
      </c>
      <c r="AX128" s="47">
        <f t="shared" si="85"/>
        <v>0</v>
      </c>
      <c r="AY128" s="47">
        <f t="shared" si="86"/>
        <v>2.2326654429067048E-3</v>
      </c>
      <c r="AZ128" s="47">
        <f t="shared" si="87"/>
        <v>3.4149208079947016E-3</v>
      </c>
      <c r="BA128" s="47">
        <f t="shared" si="88"/>
        <v>4.4016343801006122E-2</v>
      </c>
      <c r="BB128" s="23">
        <f>IF(V128&gt;0,J128*DATA!$C$4,0)</f>
        <v>0</v>
      </c>
      <c r="BC128" s="23">
        <f>IF(X128&gt;0,N128*_xlfn.XLOOKUP(Elektrenai!O128,DATA!$B$5:$B$6,DATA!$C$5:$C$6,"error",0,1),0)</f>
        <v>27837.5</v>
      </c>
      <c r="BD128" s="23" t="str">
        <f>IF(Z128&gt;0,(L128-M128)*DATA!$C$7,"0,00 ")</f>
        <v xml:space="preserve">0,00 </v>
      </c>
      <c r="BE128" s="23">
        <f>IF(G128="basement",D128*DATA!$C$8,IF(G128="ground",0,"error"))</f>
        <v>13100</v>
      </c>
      <c r="BF128" s="23">
        <f t="shared" si="89"/>
        <v>40937.5</v>
      </c>
      <c r="BG128" s="23">
        <v>0.25</v>
      </c>
      <c r="BH128" s="23">
        <v>1.1000000000000001</v>
      </c>
      <c r="BI128" s="23">
        <f t="shared" si="90"/>
        <v>0.85</v>
      </c>
      <c r="BJ128" s="23">
        <v>0.21</v>
      </c>
      <c r="BK128" s="23">
        <f t="shared" si="91"/>
        <v>0.25</v>
      </c>
      <c r="BL128" s="23">
        <f t="shared" si="92"/>
        <v>0.10900763358778627</v>
      </c>
      <c r="BM128" s="5">
        <v>1.1000000000000001</v>
      </c>
      <c r="BN128" s="5">
        <f t="shared" si="93"/>
        <v>0.40124223602484466</v>
      </c>
      <c r="BO128" s="50"/>
      <c r="BP128" s="48">
        <f t="shared" si="56"/>
        <v>5731.25</v>
      </c>
      <c r="BQ128" s="51">
        <f t="shared" si="57"/>
        <v>5</v>
      </c>
      <c r="BR128" s="47">
        <f t="shared" si="94"/>
        <v>1834</v>
      </c>
      <c r="BS128" s="46">
        <f t="shared" si="58"/>
        <v>17.5</v>
      </c>
      <c r="BT128" s="46">
        <f t="shared" si="95"/>
        <v>4585</v>
      </c>
      <c r="BU128" s="46">
        <f t="shared" si="59"/>
        <v>55.731733749999997</v>
      </c>
      <c r="BV128" s="46">
        <f t="shared" si="60"/>
        <v>55.731733749999997</v>
      </c>
      <c r="BW128" s="46">
        <f t="shared" si="61"/>
        <v>54.342583750000003</v>
      </c>
      <c r="BX128" s="46">
        <f t="shared" si="62"/>
        <v>55.731733749999997</v>
      </c>
      <c r="BY128" s="46">
        <f t="shared" si="63"/>
        <v>53.108351956521744</v>
      </c>
      <c r="BZ128" s="46">
        <f t="shared" si="97"/>
        <v>64225.249973500002</v>
      </c>
      <c r="CA128" s="46">
        <f t="shared" si="97"/>
        <v>64225.249973500002</v>
      </c>
      <c r="CB128" s="46">
        <f t="shared" si="97"/>
        <v>62624.393513500007</v>
      </c>
      <c r="CC128" s="46">
        <f t="shared" si="97"/>
        <v>64225.249973500002</v>
      </c>
      <c r="CD128" s="46">
        <f t="shared" si="97"/>
        <v>61202.06479469566</v>
      </c>
    </row>
    <row r="129" spans="1:82" s="54" customFormat="1" ht="15" customHeight="1" x14ac:dyDescent="0.35">
      <c r="A129" s="39">
        <v>126</v>
      </c>
      <c r="B129" s="40" t="s">
        <v>82</v>
      </c>
      <c r="C129" s="40" t="s">
        <v>216</v>
      </c>
      <c r="D129" s="41">
        <v>388.7</v>
      </c>
      <c r="E129" s="41">
        <f t="shared" si="64"/>
        <v>1554.8000000000002</v>
      </c>
      <c r="F129" s="41">
        <v>79.599999999999994</v>
      </c>
      <c r="G129" s="42" t="s">
        <v>84</v>
      </c>
      <c r="H129" s="43">
        <v>5</v>
      </c>
      <c r="I129" s="44">
        <v>17.5</v>
      </c>
      <c r="J129" s="41">
        <f t="shared" si="65"/>
        <v>1170.0999999999999</v>
      </c>
      <c r="K129" s="42" t="s">
        <v>85</v>
      </c>
      <c r="L129" s="44">
        <v>222.9</v>
      </c>
      <c r="M129" s="44">
        <v>222.9</v>
      </c>
      <c r="N129" s="41">
        <v>388.7</v>
      </c>
      <c r="O129" s="45" t="s">
        <v>95</v>
      </c>
      <c r="P129" s="45" t="s">
        <v>85</v>
      </c>
      <c r="Q129" s="45" t="s">
        <v>87</v>
      </c>
      <c r="R129" s="45" t="s">
        <v>88</v>
      </c>
      <c r="S129" s="46">
        <f t="shared" si="66"/>
        <v>74086.211161900021</v>
      </c>
      <c r="T129" s="46">
        <f t="shared" si="49"/>
        <v>47.649994315603301</v>
      </c>
      <c r="U129" s="47">
        <f t="shared" si="67"/>
        <v>74086.211161900021</v>
      </c>
      <c r="V129" s="47">
        <f t="shared" si="50"/>
        <v>0</v>
      </c>
      <c r="W129" s="47">
        <f t="shared" si="68"/>
        <v>72186.202288611472</v>
      </c>
      <c r="X129" s="47">
        <f t="shared" si="51"/>
        <v>1900.0088732885488</v>
      </c>
      <c r="Y129" s="48">
        <f t="shared" si="69"/>
        <v>74086.211161900021</v>
      </c>
      <c r="Z129" s="47">
        <f t="shared" si="52"/>
        <v>0</v>
      </c>
      <c r="AA129" s="48">
        <f t="shared" si="70"/>
        <v>70498.082676400023</v>
      </c>
      <c r="AB129" s="47">
        <f t="shared" si="53"/>
        <v>3588.1284854999976</v>
      </c>
      <c r="AC129" s="47">
        <f t="shared" si="71"/>
        <v>5488.1373587885464</v>
      </c>
      <c r="AD129" s="47">
        <f t="shared" si="72"/>
        <v>68598.073803111474</v>
      </c>
      <c r="AE129" s="47">
        <f t="shared" si="73"/>
        <v>3.5298027777132401</v>
      </c>
      <c r="AF129" s="49">
        <f t="shared" si="74"/>
        <v>7.4077716658979442E-2</v>
      </c>
      <c r="AG129" s="47">
        <f>IF(ISBLANK($D129),"",S129*_xlfn.XLOOKUP(Q129,DATA!$B$24:$B$25,DATA!$C$24:$C$25,"error",0,1)/1000)</f>
        <v>29.507056181561541</v>
      </c>
      <c r="AH129" s="47">
        <f>IF(ISBLANK($D129),"",V129*_xlfn.XLOOKUP(Q129,DATA!$B$24:$B$25,DATA!$C$24:$C$25,"error",0,1)/1000)</f>
        <v>0</v>
      </c>
      <c r="AI129" s="47">
        <f>IF(ISBLANK($D129),"",X129*_xlfn.XLOOKUP(Q129,DATA!$B$24:$B$25,DATA!$C$24:$C$25,"error",0,1)/1000)</f>
        <v>0.75673553405336325</v>
      </c>
      <c r="AJ129" s="47">
        <f>IF(ISBLANK($D129),"",Z129*_xlfn.XLOOKUP(Q129,DATA!$B$24:$B$25,DATA!$C$24:$C$25,"error",0,1)/1000)</f>
        <v>0</v>
      </c>
      <c r="AK129" s="47">
        <f>IF(ISBLANK($D129),"",AB129*_xlfn.XLOOKUP(Q129,DATA!$B$24:$B$25,DATA!$C$24:$C$25,"error",0,1)/1000)</f>
        <v>1.4290798132049392</v>
      </c>
      <c r="AL129" s="47">
        <f t="shared" si="54"/>
        <v>2.1858153472583024</v>
      </c>
      <c r="AM129" s="47">
        <f t="shared" si="55"/>
        <v>27.321240834303239</v>
      </c>
      <c r="AN129" s="47">
        <f t="shared" si="75"/>
        <v>1.0060178337700856</v>
      </c>
      <c r="AO129" s="47">
        <f t="shared" si="76"/>
        <v>0</v>
      </c>
      <c r="AP129" s="47">
        <f t="shared" si="77"/>
        <v>2.5800250557726941E-2</v>
      </c>
      <c r="AQ129" s="47">
        <f t="shared" si="78"/>
        <v>0</v>
      </c>
      <c r="AR129" s="47">
        <f t="shared" si="79"/>
        <v>4.87232534861737E-2</v>
      </c>
      <c r="AS129" s="47">
        <f t="shared" si="80"/>
        <v>7.4523504043900637E-2</v>
      </c>
      <c r="AT129" s="47">
        <f t="shared" si="81"/>
        <v>0.93149432972618496</v>
      </c>
      <c r="AU129" s="47">
        <f t="shared" si="82"/>
        <v>5.4713725317508358E-2</v>
      </c>
      <c r="AV129" s="47">
        <f t="shared" si="83"/>
        <v>0</v>
      </c>
      <c r="AW129" s="47">
        <f t="shared" si="84"/>
        <v>1.403183695907498E-3</v>
      </c>
      <c r="AX129" s="47">
        <f t="shared" si="85"/>
        <v>0</v>
      </c>
      <c r="AY129" s="47">
        <f t="shared" si="86"/>
        <v>2.6498841455201132E-3</v>
      </c>
      <c r="AZ129" s="47">
        <f t="shared" si="87"/>
        <v>4.0530678414276112E-3</v>
      </c>
      <c r="BA129" s="47">
        <f t="shared" si="88"/>
        <v>5.0660657476080749E-2</v>
      </c>
      <c r="BB129" s="23">
        <f>IF(V129&gt;0,J129*DATA!$C$4,0)</f>
        <v>0</v>
      </c>
      <c r="BC129" s="23">
        <f>IF(X129&gt;0,N129*_xlfn.XLOOKUP(Elektrenai!O129,DATA!$B$5:$B$6,DATA!$C$5:$C$6,"error",0,1),0)</f>
        <v>33039.5</v>
      </c>
      <c r="BD129" s="23" t="str">
        <f>IF(Z129&gt;0,(L129-M129)*DATA!$C$7,"0,00 ")</f>
        <v xml:space="preserve">0,00 </v>
      </c>
      <c r="BE129" s="23">
        <f>IF(G129="basement",D129*DATA!$C$8,IF(G129="ground",0,"error"))</f>
        <v>15548</v>
      </c>
      <c r="BF129" s="23">
        <f t="shared" si="89"/>
        <v>48587.5</v>
      </c>
      <c r="BG129" s="23">
        <v>0.25</v>
      </c>
      <c r="BH129" s="23">
        <v>1.1000000000000001</v>
      </c>
      <c r="BI129" s="23">
        <f t="shared" si="90"/>
        <v>0.85</v>
      </c>
      <c r="BJ129" s="23">
        <v>0.21</v>
      </c>
      <c r="BK129" s="23">
        <f t="shared" si="91"/>
        <v>0.25</v>
      </c>
      <c r="BL129" s="23">
        <f t="shared" si="92"/>
        <v>0.10900763358778627</v>
      </c>
      <c r="BM129" s="5">
        <v>1.1000000000000001</v>
      </c>
      <c r="BN129" s="5">
        <f t="shared" si="93"/>
        <v>0.40124223602484466</v>
      </c>
      <c r="BO129" s="50"/>
      <c r="BP129" s="48">
        <f t="shared" si="56"/>
        <v>6802.25</v>
      </c>
      <c r="BQ129" s="51">
        <f t="shared" si="57"/>
        <v>5</v>
      </c>
      <c r="BR129" s="47">
        <f t="shared" si="94"/>
        <v>2176.7200000000003</v>
      </c>
      <c r="BS129" s="46">
        <f t="shared" si="58"/>
        <v>17.5</v>
      </c>
      <c r="BT129" s="46">
        <f t="shared" si="95"/>
        <v>5441.8</v>
      </c>
      <c r="BU129" s="46">
        <f t="shared" si="59"/>
        <v>64.288624750000011</v>
      </c>
      <c r="BV129" s="46">
        <f t="shared" si="60"/>
        <v>64.288624750000011</v>
      </c>
      <c r="BW129" s="46">
        <f t="shared" si="61"/>
        <v>62.639883971374054</v>
      </c>
      <c r="BX129" s="46">
        <f t="shared" si="62"/>
        <v>64.288624750000011</v>
      </c>
      <c r="BY129" s="46">
        <f t="shared" si="63"/>
        <v>61.175011000000012</v>
      </c>
      <c r="BZ129" s="46">
        <f t="shared" si="97"/>
        <v>74086.211161900021</v>
      </c>
      <c r="CA129" s="46">
        <f t="shared" si="97"/>
        <v>74086.211161900021</v>
      </c>
      <c r="CB129" s="46">
        <f t="shared" si="97"/>
        <v>72186.202288611472</v>
      </c>
      <c r="CC129" s="46">
        <f t="shared" si="97"/>
        <v>74086.211161900021</v>
      </c>
      <c r="CD129" s="46">
        <f t="shared" si="97"/>
        <v>70498.082676400023</v>
      </c>
    </row>
    <row r="130" spans="1:82" s="54" customFormat="1" ht="15" customHeight="1" x14ac:dyDescent="0.35">
      <c r="A130" s="39">
        <v>127</v>
      </c>
      <c r="B130" s="40" t="s">
        <v>82</v>
      </c>
      <c r="C130" s="40" t="s">
        <v>217</v>
      </c>
      <c r="D130" s="41">
        <v>310.39999999999998</v>
      </c>
      <c r="E130" s="41">
        <f t="shared" si="64"/>
        <v>1241.5999999999999</v>
      </c>
      <c r="F130" s="41">
        <v>70.8</v>
      </c>
      <c r="G130" s="42" t="s">
        <v>84</v>
      </c>
      <c r="H130" s="43">
        <v>5</v>
      </c>
      <c r="I130" s="44">
        <v>17.5</v>
      </c>
      <c r="J130" s="41">
        <f t="shared" si="65"/>
        <v>1015.9</v>
      </c>
      <c r="K130" s="42" t="s">
        <v>91</v>
      </c>
      <c r="L130" s="44">
        <v>223.1</v>
      </c>
      <c r="M130" s="44">
        <v>200.8</v>
      </c>
      <c r="N130" s="41">
        <v>310.39999999999998</v>
      </c>
      <c r="O130" s="45" t="s">
        <v>95</v>
      </c>
      <c r="P130" s="45" t="s">
        <v>91</v>
      </c>
      <c r="Q130" s="45" t="s">
        <v>87</v>
      </c>
      <c r="R130" s="45" t="s">
        <v>88</v>
      </c>
      <c r="S130" s="46">
        <f t="shared" si="66"/>
        <v>156768.14223280002</v>
      </c>
      <c r="T130" s="46">
        <f t="shared" si="49"/>
        <v>126.26300115399486</v>
      </c>
      <c r="U130" s="47">
        <f t="shared" si="67"/>
        <v>94631.920460172303</v>
      </c>
      <c r="V130" s="47">
        <f t="shared" si="50"/>
        <v>62136.221772627716</v>
      </c>
      <c r="W130" s="47">
        <f t="shared" si="68"/>
        <v>124866.577483733</v>
      </c>
      <c r="X130" s="47">
        <f t="shared" si="51"/>
        <v>31901.564749067024</v>
      </c>
      <c r="Y130" s="48">
        <f t="shared" si="69"/>
        <v>154879.30101279999</v>
      </c>
      <c r="Z130" s="47">
        <f t="shared" si="52"/>
        <v>1888.8412200000312</v>
      </c>
      <c r="AA130" s="48">
        <f t="shared" si="70"/>
        <v>153902.80886027825</v>
      </c>
      <c r="AB130" s="47">
        <f t="shared" si="53"/>
        <v>2865.3333725217672</v>
      </c>
      <c r="AC130" s="47">
        <f t="shared" si="71"/>
        <v>98791.961114216538</v>
      </c>
      <c r="AD130" s="47">
        <f t="shared" si="72"/>
        <v>57976.181118583481</v>
      </c>
      <c r="AE130" s="47">
        <f t="shared" si="73"/>
        <v>79.568267649981109</v>
      </c>
      <c r="AF130" s="49">
        <f t="shared" si="74"/>
        <v>0.63017880869896958</v>
      </c>
      <c r="AG130" s="47">
        <f>IF(ISBLANK($D130),"",S130*_xlfn.XLOOKUP(Q130,DATA!$B$24:$B$25,DATA!$C$24:$C$25,"error",0,1)/1000)</f>
        <v>62.437615688479596</v>
      </c>
      <c r="AH130" s="47">
        <f>IF(ISBLANK($D130),"",V130*_xlfn.XLOOKUP(Q130,DATA!$B$24:$B$25,DATA!$C$24:$C$25,"error",0,1)/1000)</f>
        <v>24.747614407602168</v>
      </c>
      <c r="AI130" s="47">
        <f>IF(ISBLANK($D130),"",X130*_xlfn.XLOOKUP(Q130,DATA!$B$24:$B$25,DATA!$C$24:$C$25,"error",0,1)/1000)</f>
        <v>12.705755208258415</v>
      </c>
      <c r="AJ130" s="47">
        <f>IF(ISBLANK($D130),"",Z130*_xlfn.XLOOKUP(Q130,DATA!$B$24:$B$25,DATA!$C$24:$C$25,"error",0,1)/1000)</f>
        <v>0.75228768110161237</v>
      </c>
      <c r="AK130" s="47">
        <f>IF(ISBLANK($D130),"",AB130*_xlfn.XLOOKUP(Q130,DATA!$B$24:$B$25,DATA!$C$24:$C$25,"error",0,1)/1000)</f>
        <v>1.1412049756079696</v>
      </c>
      <c r="AL130" s="47">
        <f t="shared" si="54"/>
        <v>39.346862272570164</v>
      </c>
      <c r="AM130" s="47">
        <f t="shared" si="55"/>
        <v>23.090753415909433</v>
      </c>
      <c r="AN130" s="47">
        <f t="shared" si="75"/>
        <v>2.1287570842103984</v>
      </c>
      <c r="AO130" s="47">
        <f t="shared" si="76"/>
        <v>0.84374873874645351</v>
      </c>
      <c r="AP130" s="47">
        <f t="shared" si="77"/>
        <v>0.43319185256482828</v>
      </c>
      <c r="AQ130" s="47">
        <f t="shared" si="78"/>
        <v>2.5648604816995803E-2</v>
      </c>
      <c r="AR130" s="47">
        <f t="shared" si="79"/>
        <v>3.8908407208923267E-2</v>
      </c>
      <c r="AS130" s="47">
        <f t="shared" si="80"/>
        <v>1.3414976033372008</v>
      </c>
      <c r="AT130" s="47">
        <f t="shared" si="81"/>
        <v>0.78725948087319764</v>
      </c>
      <c r="AU130" s="47">
        <f t="shared" si="82"/>
        <v>0.1157755125838119</v>
      </c>
      <c r="AV130" s="47">
        <f t="shared" si="83"/>
        <v>4.5888487439396629E-2</v>
      </c>
      <c r="AW130" s="47">
        <f t="shared" si="84"/>
        <v>2.3559761303825279E-2</v>
      </c>
      <c r="AX130" s="47">
        <f t="shared" si="85"/>
        <v>1.3949362244160236E-3</v>
      </c>
      <c r="AY130" s="47">
        <f t="shared" si="86"/>
        <v>2.1160896289412192E-3</v>
      </c>
      <c r="AZ130" s="47">
        <f t="shared" si="87"/>
        <v>7.2959274596579152E-2</v>
      </c>
      <c r="BA130" s="47">
        <f t="shared" si="88"/>
        <v>4.2816237987232747E-2</v>
      </c>
      <c r="BB130" s="23">
        <f>IF(V130&gt;0,J130*DATA!$C$4,0)</f>
        <v>66033.5</v>
      </c>
      <c r="BC130" s="23">
        <f>IF(X130&gt;0,N130*_xlfn.XLOOKUP(Elektrenai!O130,DATA!$B$5:$B$6,DATA!$C$5:$C$6,"error",0,1),0)</f>
        <v>26383.999999999996</v>
      </c>
      <c r="BD130" s="23">
        <f>IF(Z130&gt;0,(L130-M130)*DATA!$C$7,"0,00 ")</f>
        <v>3344.9999999999973</v>
      </c>
      <c r="BE130" s="23">
        <f>IF(G130="basement",D130*DATA!$C$8,IF(G130="ground",0,"error"))</f>
        <v>12416</v>
      </c>
      <c r="BF130" s="23">
        <f t="shared" si="89"/>
        <v>108178.5</v>
      </c>
      <c r="BG130" s="23">
        <v>1.48</v>
      </c>
      <c r="BH130" s="23">
        <v>1.2749215598386372</v>
      </c>
      <c r="BI130" s="23">
        <f t="shared" si="90"/>
        <v>0.85</v>
      </c>
      <c r="BJ130" s="23">
        <v>2.33</v>
      </c>
      <c r="BK130" s="23">
        <f t="shared" si="91"/>
        <v>0.21630769230769231</v>
      </c>
      <c r="BL130" s="23">
        <f t="shared" si="92"/>
        <v>0.20657105606258153</v>
      </c>
      <c r="BM130" s="5">
        <v>1.1000000000000001</v>
      </c>
      <c r="BN130" s="5">
        <f t="shared" si="93"/>
        <v>0.40124223602484466</v>
      </c>
      <c r="BO130" s="50"/>
      <c r="BP130" s="48">
        <f t="shared" si="56"/>
        <v>5432</v>
      </c>
      <c r="BQ130" s="51">
        <f t="shared" si="57"/>
        <v>5</v>
      </c>
      <c r="BR130" s="47">
        <f t="shared" si="94"/>
        <v>1738.24</v>
      </c>
      <c r="BS130" s="46">
        <f t="shared" si="58"/>
        <v>17.5</v>
      </c>
      <c r="BT130" s="46">
        <f t="shared" si="95"/>
        <v>4345.6000000000004</v>
      </c>
      <c r="BU130" s="46">
        <f t="shared" si="59"/>
        <v>136.03622200000001</v>
      </c>
      <c r="BV130" s="46">
        <f t="shared" si="60"/>
        <v>82.117251353846143</v>
      </c>
      <c r="BW130" s="46">
        <f t="shared" si="61"/>
        <v>108.35350354367667</v>
      </c>
      <c r="BX130" s="46">
        <f t="shared" si="62"/>
        <v>134.39717199999998</v>
      </c>
      <c r="BY130" s="46">
        <f t="shared" si="63"/>
        <v>133.54981678260867</v>
      </c>
      <c r="BZ130" s="46">
        <f t="shared" si="97"/>
        <v>156768.14223280002</v>
      </c>
      <c r="CA130" s="46">
        <f t="shared" si="97"/>
        <v>94631.920460172303</v>
      </c>
      <c r="CB130" s="46">
        <f t="shared" si="97"/>
        <v>124866.577483733</v>
      </c>
      <c r="CC130" s="46">
        <f t="shared" si="97"/>
        <v>154879.30101279999</v>
      </c>
      <c r="CD130" s="46">
        <f t="shared" si="97"/>
        <v>153902.80886027825</v>
      </c>
    </row>
    <row r="131" spans="1:82" s="54" customFormat="1" ht="15" customHeight="1" x14ac:dyDescent="0.35">
      <c r="A131" s="39">
        <v>128</v>
      </c>
      <c r="B131" s="40" t="s">
        <v>82</v>
      </c>
      <c r="C131" s="40" t="s">
        <v>218</v>
      </c>
      <c r="D131" s="41">
        <v>331.3</v>
      </c>
      <c r="E131" s="41">
        <f t="shared" si="64"/>
        <v>1325.2</v>
      </c>
      <c r="F131" s="41">
        <v>72.8</v>
      </c>
      <c r="G131" s="42" t="s">
        <v>84</v>
      </c>
      <c r="H131" s="43">
        <v>5</v>
      </c>
      <c r="I131" s="44">
        <v>17.5</v>
      </c>
      <c r="J131" s="41">
        <f t="shared" si="65"/>
        <v>1044.7</v>
      </c>
      <c r="K131" s="42" t="s">
        <v>91</v>
      </c>
      <c r="L131" s="44">
        <v>229.3</v>
      </c>
      <c r="M131" s="44">
        <v>171.9</v>
      </c>
      <c r="N131" s="41">
        <v>331.3</v>
      </c>
      <c r="O131" s="45" t="s">
        <v>95</v>
      </c>
      <c r="P131" s="45" t="s">
        <v>91</v>
      </c>
      <c r="Q131" s="45" t="s">
        <v>87</v>
      </c>
      <c r="R131" s="45" t="s">
        <v>88</v>
      </c>
      <c r="S131" s="46">
        <f t="shared" si="66"/>
        <v>166862.9902037</v>
      </c>
      <c r="T131" s="46">
        <f t="shared" si="49"/>
        <v>125.91532614224268</v>
      </c>
      <c r="U131" s="47">
        <f t="shared" si="67"/>
        <v>102965.25333406311</v>
      </c>
      <c r="V131" s="47">
        <f t="shared" si="50"/>
        <v>63897.736869636894</v>
      </c>
      <c r="W131" s="47">
        <f t="shared" si="68"/>
        <v>132813.4141683717</v>
      </c>
      <c r="X131" s="47">
        <f t="shared" si="51"/>
        <v>34049.576035328297</v>
      </c>
      <c r="Y131" s="48">
        <f t="shared" si="69"/>
        <v>162001.12984370001</v>
      </c>
      <c r="Z131" s="47">
        <f t="shared" si="52"/>
        <v>4861.8603599999915</v>
      </c>
      <c r="AA131" s="48">
        <f t="shared" si="70"/>
        <v>163804.72684572177</v>
      </c>
      <c r="AB131" s="47">
        <f t="shared" si="53"/>
        <v>3058.2633579782268</v>
      </c>
      <c r="AC131" s="47">
        <f t="shared" si="71"/>
        <v>105867.43662294341</v>
      </c>
      <c r="AD131" s="47">
        <f t="shared" si="72"/>
        <v>60995.55358075659</v>
      </c>
      <c r="AE131" s="47">
        <f t="shared" si="73"/>
        <v>79.887893618279051</v>
      </c>
      <c r="AF131" s="49">
        <f t="shared" si="74"/>
        <v>0.63445726636987909</v>
      </c>
      <c r="AG131" s="47">
        <f>IF(ISBLANK($D131),"",S131*_xlfn.XLOOKUP(Q131,DATA!$B$24:$B$25,DATA!$C$24:$C$25,"error",0,1)/1000)</f>
        <v>66.458191738329646</v>
      </c>
      <c r="AH131" s="47">
        <f>IF(ISBLANK($D131),"",V131*_xlfn.XLOOKUP(Q131,DATA!$B$24:$B$25,DATA!$C$24:$C$25,"error",0,1)/1000)</f>
        <v>25.449190640438985</v>
      </c>
      <c r="AI131" s="47">
        <f>IF(ISBLANK($D131),"",X131*_xlfn.XLOOKUP(Q131,DATA!$B$24:$B$25,DATA!$C$24:$C$25,"error",0,1)/1000)</f>
        <v>13.561265143350555</v>
      </c>
      <c r="AJ131" s="47">
        <f>IF(ISBLANK($D131),"",Z131*_xlfn.XLOOKUP(Q131,DATA!$B$24:$B$25,DATA!$C$24:$C$25,"error",0,1)/1000)</f>
        <v>1.9363817441807967</v>
      </c>
      <c r="AK131" s="47">
        <f>IF(ISBLANK($D131),"",AB131*_xlfn.XLOOKUP(Q131,DATA!$B$24:$B$25,DATA!$C$24:$C$25,"error",0,1)/1000)</f>
        <v>1.2180451302155682</v>
      </c>
      <c r="AL131" s="47">
        <f t="shared" si="54"/>
        <v>42.164882658185903</v>
      </c>
      <c r="AM131" s="47">
        <f t="shared" si="55"/>
        <v>24.293309080143743</v>
      </c>
      <c r="AN131" s="47">
        <f t="shared" si="75"/>
        <v>2.2658351845566314</v>
      </c>
      <c r="AO131" s="47">
        <f t="shared" si="76"/>
        <v>0.8676683801244407</v>
      </c>
      <c r="AP131" s="47">
        <f t="shared" si="77"/>
        <v>0.46235973181291107</v>
      </c>
      <c r="AQ131" s="47">
        <f t="shared" si="78"/>
        <v>6.6019278766615799E-2</v>
      </c>
      <c r="AR131" s="47">
        <f t="shared" si="79"/>
        <v>4.1528206534523222E-2</v>
      </c>
      <c r="AS131" s="47">
        <f t="shared" si="80"/>
        <v>1.4375755972384907</v>
      </c>
      <c r="AT131" s="47">
        <f t="shared" si="81"/>
        <v>0.82825958731814064</v>
      </c>
      <c r="AU131" s="47">
        <f t="shared" si="82"/>
        <v>0.12323070202243541</v>
      </c>
      <c r="AV131" s="47">
        <f t="shared" si="83"/>
        <v>4.7189391503039288E-2</v>
      </c>
      <c r="AW131" s="47">
        <f t="shared" si="84"/>
        <v>2.5146098324604748E-2</v>
      </c>
      <c r="AX131" s="47">
        <f t="shared" si="85"/>
        <v>3.5905533310079951E-3</v>
      </c>
      <c r="AY131" s="47">
        <f t="shared" si="86"/>
        <v>2.2585711793434641E-3</v>
      </c>
      <c r="AZ131" s="47">
        <f t="shared" si="87"/>
        <v>7.8184614337995492E-2</v>
      </c>
      <c r="BA131" s="47">
        <f t="shared" si="88"/>
        <v>4.504608768443992E-2</v>
      </c>
      <c r="BB131" s="23">
        <f>IF(V131&gt;0,J131*DATA!$C$4,0)</f>
        <v>67905.5</v>
      </c>
      <c r="BC131" s="23">
        <f>IF(X131&gt;0,N131*_xlfn.XLOOKUP(Elektrenai!O131,DATA!$B$5:$B$6,DATA!$C$5:$C$6,"error",0,1),0)</f>
        <v>28160.5</v>
      </c>
      <c r="BD131" s="23">
        <f>IF(Z131&gt;0,(L131-M131)*DATA!$C$7,"0,00 ")</f>
        <v>8610</v>
      </c>
      <c r="BE131" s="23">
        <f>IF(G131="basement",D131*DATA!$C$8,IF(G131="ground",0,"error"))</f>
        <v>13252</v>
      </c>
      <c r="BF131" s="23">
        <f t="shared" si="89"/>
        <v>117928</v>
      </c>
      <c r="BG131" s="23">
        <v>1.48</v>
      </c>
      <c r="BH131" s="23">
        <v>1.5380723942433496</v>
      </c>
      <c r="BI131" s="23">
        <f t="shared" si="90"/>
        <v>0.85</v>
      </c>
      <c r="BJ131" s="23">
        <v>2.33</v>
      </c>
      <c r="BK131" s="23">
        <f t="shared" si="91"/>
        <v>0.21630769230769231</v>
      </c>
      <c r="BL131" s="23">
        <f t="shared" si="92"/>
        <v>0.20657105606258153</v>
      </c>
      <c r="BM131" s="5">
        <v>1.1000000000000001</v>
      </c>
      <c r="BN131" s="5">
        <f t="shared" si="93"/>
        <v>0.40124223602484466</v>
      </c>
      <c r="BO131" s="50"/>
      <c r="BP131" s="48">
        <f t="shared" si="56"/>
        <v>5797.75</v>
      </c>
      <c r="BQ131" s="51">
        <f t="shared" si="57"/>
        <v>5</v>
      </c>
      <c r="BR131" s="47">
        <f t="shared" si="94"/>
        <v>1855.28</v>
      </c>
      <c r="BS131" s="46">
        <f t="shared" si="58"/>
        <v>17.5</v>
      </c>
      <c r="BT131" s="46">
        <f t="shared" si="95"/>
        <v>4638.2</v>
      </c>
      <c r="BU131" s="46">
        <f t="shared" si="59"/>
        <v>144.79606924999999</v>
      </c>
      <c r="BV131" s="46">
        <f t="shared" si="60"/>
        <v>89.348536388461554</v>
      </c>
      <c r="BW131" s="46">
        <f t="shared" si="61"/>
        <v>115.24940486668839</v>
      </c>
      <c r="BX131" s="46">
        <f t="shared" si="62"/>
        <v>140.57716925</v>
      </c>
      <c r="BY131" s="46">
        <f t="shared" si="63"/>
        <v>142.14224821739131</v>
      </c>
      <c r="BZ131" s="46">
        <f t="shared" si="97"/>
        <v>166862.9902037</v>
      </c>
      <c r="CA131" s="46">
        <f t="shared" si="97"/>
        <v>102965.25333406311</v>
      </c>
      <c r="CB131" s="46">
        <f t="shared" si="97"/>
        <v>132813.4141683717</v>
      </c>
      <c r="CC131" s="46">
        <f t="shared" si="97"/>
        <v>162001.12984370001</v>
      </c>
      <c r="CD131" s="46">
        <f t="shared" si="97"/>
        <v>163804.72684572177</v>
      </c>
    </row>
    <row r="132" spans="1:82" s="54" customFormat="1" ht="15" customHeight="1" x14ac:dyDescent="0.35">
      <c r="A132" s="39">
        <v>129</v>
      </c>
      <c r="B132" s="40" t="s">
        <v>82</v>
      </c>
      <c r="C132" s="40" t="s">
        <v>219</v>
      </c>
      <c r="D132" s="41">
        <v>355.4</v>
      </c>
      <c r="E132" s="41">
        <f t="shared" si="64"/>
        <v>1421.6</v>
      </c>
      <c r="F132" s="41">
        <v>76.2</v>
      </c>
      <c r="G132" s="42" t="s">
        <v>84</v>
      </c>
      <c r="H132" s="43">
        <v>5</v>
      </c>
      <c r="I132" s="44">
        <v>17.5</v>
      </c>
      <c r="J132" s="41">
        <f t="shared" si="65"/>
        <v>1106.8</v>
      </c>
      <c r="K132" s="42" t="s">
        <v>85</v>
      </c>
      <c r="L132" s="44">
        <v>226.7</v>
      </c>
      <c r="M132" s="44">
        <v>226.7</v>
      </c>
      <c r="N132" s="41">
        <v>355.4</v>
      </c>
      <c r="O132" s="45" t="s">
        <v>95</v>
      </c>
      <c r="P132" s="45" t="s">
        <v>85</v>
      </c>
      <c r="Q132" s="45" t="s">
        <v>87</v>
      </c>
      <c r="R132" s="45" t="s">
        <v>88</v>
      </c>
      <c r="S132" s="46">
        <f t="shared" si="66"/>
        <v>69405.242741800015</v>
      </c>
      <c r="T132" s="46">
        <f t="shared" ref="T132:T146" si="98">S132/E132</f>
        <v>48.821920893218923</v>
      </c>
      <c r="U132" s="47">
        <f t="shared" si="67"/>
        <v>69405.242741800015</v>
      </c>
      <c r="V132" s="47">
        <f t="shared" ref="V132:V146" si="99">IF(ISBLANK(D132)," ",S132-U132)</f>
        <v>0</v>
      </c>
      <c r="W132" s="47">
        <f t="shared" si="68"/>
        <v>67668.007975741988</v>
      </c>
      <c r="X132" s="47">
        <f t="shared" ref="X132:X146" si="100">IF(ISBLANK(D132)," ",S132-W132)</f>
        <v>1737.2347660580272</v>
      </c>
      <c r="Y132" s="48">
        <f t="shared" si="69"/>
        <v>69405.242741800015</v>
      </c>
      <c r="Z132" s="47">
        <f t="shared" ref="Z132:Z146" si="101">IF(ISBLANK(D132)," ",S132-Y132)</f>
        <v>0</v>
      </c>
      <c r="AA132" s="48">
        <f t="shared" si="70"/>
        <v>66124.509879060875</v>
      </c>
      <c r="AB132" s="47">
        <f t="shared" ref="AB132:AB146" si="102">IF(ISBLANK(D132)," ",S132-AA132)</f>
        <v>3280.7328627391398</v>
      </c>
      <c r="AC132" s="47">
        <f t="shared" si="71"/>
        <v>5017.967628797167</v>
      </c>
      <c r="AD132" s="47">
        <f t="shared" si="72"/>
        <v>64387.275113002848</v>
      </c>
      <c r="AE132" s="47">
        <f t="shared" si="73"/>
        <v>3.5298027777132579</v>
      </c>
      <c r="AF132" s="49">
        <f t="shared" si="74"/>
        <v>7.2299547275771481E-2</v>
      </c>
      <c r="AG132" s="47">
        <f>IF(ISBLANK($D132),"",S132*_xlfn.XLOOKUP(Q132,DATA!$B$24:$B$25,DATA!$C$24:$C$25,"error",0,1)/1000)</f>
        <v>27.642720079204111</v>
      </c>
      <c r="AH132" s="47">
        <f>IF(ISBLANK($D132),"",V132*_xlfn.XLOOKUP(Q132,DATA!$B$24:$B$25,DATA!$C$24:$C$25,"error",0,1)/1000)</f>
        <v>0</v>
      </c>
      <c r="AI132" s="47">
        <f>IF(ISBLANK($D132),"",X132*_xlfn.XLOOKUP(Q132,DATA!$B$24:$B$25,DATA!$C$24:$C$25,"error",0,1)/1000)</f>
        <v>0.69190586262559106</v>
      </c>
      <c r="AJ132" s="47">
        <f>IF(ISBLANK($D132),"",Z132*_xlfn.XLOOKUP(Q132,DATA!$B$24:$B$25,DATA!$C$24:$C$25,"error",0,1)/1000)</f>
        <v>0</v>
      </c>
      <c r="AK132" s="47">
        <f>IF(ISBLANK($D132),"",AB132*_xlfn.XLOOKUP(Q132,DATA!$B$24:$B$25,DATA!$C$24:$C$25,"error",0,1)/1000)</f>
        <v>1.3066502845717445</v>
      </c>
      <c r="AL132" s="47">
        <f t="shared" ref="AL132:AL146" si="103">SUM(AH132:AK132)</f>
        <v>1.9985561471973354</v>
      </c>
      <c r="AM132" s="47">
        <f t="shared" ref="AM132:AM146" si="104">IF(ISBLANK($D132),"",AG132-AL132)</f>
        <v>25.644163932006776</v>
      </c>
      <c r="AN132" s="47">
        <f t="shared" si="75"/>
        <v>0.94245488951795819</v>
      </c>
      <c r="AO132" s="47">
        <f t="shared" si="76"/>
        <v>0</v>
      </c>
      <c r="AP132" s="47">
        <f t="shared" si="77"/>
        <v>2.358993837976903E-2</v>
      </c>
      <c r="AQ132" s="47">
        <f t="shared" si="78"/>
        <v>0</v>
      </c>
      <c r="AR132" s="47">
        <f t="shared" si="79"/>
        <v>4.4549123460216597E-2</v>
      </c>
      <c r="AS132" s="47">
        <f t="shared" si="80"/>
        <v>6.8139061839985623E-2</v>
      </c>
      <c r="AT132" s="47">
        <f t="shared" si="81"/>
        <v>0.87431582767797256</v>
      </c>
      <c r="AU132" s="47">
        <f t="shared" si="82"/>
        <v>5.1256763268287077E-2</v>
      </c>
      <c r="AV132" s="47">
        <f t="shared" si="83"/>
        <v>0</v>
      </c>
      <c r="AW132" s="47">
        <f t="shared" si="84"/>
        <v>1.2829726923733686E-3</v>
      </c>
      <c r="AX132" s="47">
        <f t="shared" si="85"/>
        <v>0</v>
      </c>
      <c r="AY132" s="47">
        <f t="shared" si="86"/>
        <v>2.4228680867451808E-3</v>
      </c>
      <c r="AZ132" s="47">
        <f t="shared" si="87"/>
        <v>3.7058407791185489E-3</v>
      </c>
      <c r="BA132" s="47">
        <f t="shared" si="88"/>
        <v>4.7550922489168528E-2</v>
      </c>
      <c r="BB132" s="23">
        <f>IF(V132&gt;0,J132*DATA!$C$4,0)</f>
        <v>0</v>
      </c>
      <c r="BC132" s="23">
        <f>IF(X132&gt;0,N132*_xlfn.XLOOKUP(Elektrenai!O132,DATA!$B$5:$B$6,DATA!$C$5:$C$6,"error",0,1),0)</f>
        <v>30208.999999999996</v>
      </c>
      <c r="BD132" s="23" t="str">
        <f>IF(Z132&gt;0,(L132-M132)*DATA!$C$7,"0,00 ")</f>
        <v xml:space="preserve">0,00 </v>
      </c>
      <c r="BE132" s="23">
        <f>IF(G132="basement",D132*DATA!$C$8,IF(G132="ground",0,"error"))</f>
        <v>14216</v>
      </c>
      <c r="BF132" s="23">
        <f t="shared" si="89"/>
        <v>44425</v>
      </c>
      <c r="BG132" s="23">
        <v>0.25</v>
      </c>
      <c r="BH132" s="23">
        <v>1.1000000000000001</v>
      </c>
      <c r="BI132" s="23">
        <f t="shared" si="90"/>
        <v>0.85</v>
      </c>
      <c r="BJ132" s="23">
        <v>0.21</v>
      </c>
      <c r="BK132" s="23">
        <f t="shared" si="91"/>
        <v>0.25</v>
      </c>
      <c r="BL132" s="23">
        <f t="shared" si="92"/>
        <v>0.10900763358778627</v>
      </c>
      <c r="BM132" s="5">
        <v>1.1000000000000001</v>
      </c>
      <c r="BN132" s="5">
        <f t="shared" si="93"/>
        <v>0.40124223602484466</v>
      </c>
      <c r="BO132" s="50"/>
      <c r="BP132" s="48">
        <f t="shared" ref="BP132:BP146" si="105">D132*BS132</f>
        <v>6219.5</v>
      </c>
      <c r="BQ132" s="51">
        <f t="shared" ref="BQ132:BQ146" si="106">H132</f>
        <v>5</v>
      </c>
      <c r="BR132" s="47">
        <f t="shared" si="94"/>
        <v>1990.24</v>
      </c>
      <c r="BS132" s="46">
        <f t="shared" ref="BS132:BS146" si="107">I132</f>
        <v>17.5</v>
      </c>
      <c r="BT132" s="46">
        <f t="shared" si="95"/>
        <v>4975.6000000000004</v>
      </c>
      <c r="BU132" s="46">
        <f t="shared" ref="BU132:BU146" si="108">(($D132*$BI132*($BU$1-$BX$1)+$J132*$BG132*($BU$1-$BW$1)+$L132*$BH132*($BU$1-$BW$1)+$N132*$BJ132*($BU$1-$BV$1))*1.05+$BT132*(5.95))/1000</f>
        <v>60.226694500000008</v>
      </c>
      <c r="BV132" s="46">
        <f t="shared" ref="BV132:BV146" si="109">(($D132*$BI132*($BU$1-$BX$1)+$J132*$BK132*($BU$1-$BW$1)+$L132*$BH132*($BU$1-$BW$1)+$N132*$BJ132*($BU$1-$BV$1))*1.05+$BT132*(5.95))/1000</f>
        <v>60.226694500000008</v>
      </c>
      <c r="BW132" s="46">
        <f t="shared" ref="BW132:BW146" si="110">(($D132*$BI132*($BU$1-$BX$1)+$J132*$BG132*($BU$1-$BW$1)+$L132*$BH132*($BU$1-$BW$1)+$N132*$BL132*($BU$1-$BV$1))*1.05+$BT132*(5.95))/1000</f>
        <v>58.719201645038169</v>
      </c>
      <c r="BX132" s="46">
        <f t="shared" ref="BX132:BX146" si="111">(($D132*$BI132*($BU$1-$BX$1)+$J132*$BG132*($BU$1-$BW$1)+$L132*$BM132*($BU$1-$BW$1)+$N132*$BJ132*($BU$1-$BV$1))*1.05+$BT132*(5.95))/1000</f>
        <v>60.226694500000008</v>
      </c>
      <c r="BY132" s="46">
        <f t="shared" ref="BY132:BY146" si="112">(($D132*$BN132*($BU$1-$BX$1)+$J132*$BG132*($BU$1-$BW$1)+$L132*$BH132*($BU$1-$BW$1)+$N132*$BJ132*($BU$1-$BV$1))*1.05+$BT132*(5.95))/1000</f>
        <v>57.379824608695657</v>
      </c>
      <c r="BZ132" s="46">
        <f t="shared" si="97"/>
        <v>69405.242741800015</v>
      </c>
      <c r="CA132" s="46">
        <f t="shared" si="97"/>
        <v>69405.242741800015</v>
      </c>
      <c r="CB132" s="46">
        <f t="shared" si="97"/>
        <v>67668.007975741988</v>
      </c>
      <c r="CC132" s="46">
        <f t="shared" si="97"/>
        <v>69405.242741800015</v>
      </c>
      <c r="CD132" s="46">
        <f t="shared" si="97"/>
        <v>66124.509879060875</v>
      </c>
    </row>
    <row r="133" spans="1:82" s="54" customFormat="1" ht="15" customHeight="1" x14ac:dyDescent="0.35">
      <c r="A133" s="39">
        <v>130</v>
      </c>
      <c r="B133" s="40" t="s">
        <v>82</v>
      </c>
      <c r="C133" s="40" t="s">
        <v>220</v>
      </c>
      <c r="D133" s="41">
        <v>848.09999999999991</v>
      </c>
      <c r="E133" s="41">
        <f t="shared" ref="E133:E146" si="113">0.8*D133*H133</f>
        <v>3392.4</v>
      </c>
      <c r="F133" s="41">
        <v>203.39999999999998</v>
      </c>
      <c r="G133" s="42" t="s">
        <v>84</v>
      </c>
      <c r="H133" s="43">
        <v>5</v>
      </c>
      <c r="I133" s="44">
        <v>17.5</v>
      </c>
      <c r="J133" s="41">
        <f t="shared" ref="J133:J146" si="114">F133*I133-L133</f>
        <v>3369.7999999999997</v>
      </c>
      <c r="K133" s="42" t="s">
        <v>85</v>
      </c>
      <c r="L133" s="44">
        <v>189.7</v>
      </c>
      <c r="M133" s="44">
        <v>189.7</v>
      </c>
      <c r="N133" s="41">
        <v>848.09999999999991</v>
      </c>
      <c r="O133" s="45" t="s">
        <v>95</v>
      </c>
      <c r="P133" s="45" t="s">
        <v>85</v>
      </c>
      <c r="Q133" s="45" t="s">
        <v>87</v>
      </c>
      <c r="R133" s="45" t="s">
        <v>88</v>
      </c>
      <c r="S133" s="46">
        <f t="shared" ref="S133:S146" si="115">BZ133</f>
        <v>155737.42097969999</v>
      </c>
      <c r="T133" s="46">
        <f t="shared" si="98"/>
        <v>45.907741121241592</v>
      </c>
      <c r="U133" s="47">
        <f t="shared" ref="U133:U146" si="116">CA133</f>
        <v>155737.42097969999</v>
      </c>
      <c r="V133" s="47">
        <f t="shared" si="99"/>
        <v>0</v>
      </c>
      <c r="W133" s="47">
        <f t="shared" ref="W133:W146" si="117">CB133</f>
        <v>151591.81376221604</v>
      </c>
      <c r="X133" s="47">
        <f t="shared" si="100"/>
        <v>4145.6072174839501</v>
      </c>
      <c r="Y133" s="48">
        <f t="shared" ref="Y133:Y146" si="118">CC133</f>
        <v>155737.42097969999</v>
      </c>
      <c r="Z133" s="47">
        <f t="shared" si="101"/>
        <v>0</v>
      </c>
      <c r="AA133" s="48">
        <f t="shared" ref="AA133:AA146" si="119">CD133</f>
        <v>147908.52525406959</v>
      </c>
      <c r="AB133" s="47">
        <f t="shared" si="102"/>
        <v>7828.8957256303984</v>
      </c>
      <c r="AC133" s="47">
        <f t="shared" ref="AC133:AC146" si="120">V133+X133+Z133+AB133</f>
        <v>11974.502943114348</v>
      </c>
      <c r="AD133" s="47">
        <f t="shared" ref="AD133:AD146" si="121">IF(ISBLANK(D133)," ",S133-AC133)</f>
        <v>143762.91803658564</v>
      </c>
      <c r="AE133" s="47">
        <f t="shared" ref="AE133:AE146" si="122">(S133-AD133)/E133</f>
        <v>3.5298027777132259</v>
      </c>
      <c r="AF133" s="49">
        <f t="shared" ref="AF133:AF146" si="123">1-AD133/S133</f>
        <v>7.6889053817548403E-2</v>
      </c>
      <c r="AG133" s="47">
        <f>IF(ISBLANK($D133),"",S133*_xlfn.XLOOKUP(Q133,DATA!$B$24:$B$25,DATA!$C$24:$C$25,"error",0,1)/1000)</f>
        <v>62.027100027794916</v>
      </c>
      <c r="AH133" s="47">
        <f>IF(ISBLANK($D133),"",V133*_xlfn.XLOOKUP(Q133,DATA!$B$24:$B$25,DATA!$C$24:$C$25,"error",0,1)/1000)</f>
        <v>0</v>
      </c>
      <c r="AI133" s="47">
        <f>IF(ISBLANK($D133),"",X133*_xlfn.XLOOKUP(Q133,DATA!$B$24:$B$25,DATA!$C$24:$C$25,"error",0,1)/1000)</f>
        <v>1.6511124425795078</v>
      </c>
      <c r="AJ133" s="47">
        <f>IF(ISBLANK($D133),"",Z133*_xlfn.XLOOKUP(Q133,DATA!$B$24:$B$25,DATA!$C$24:$C$25,"error",0,1)/1000)</f>
        <v>0</v>
      </c>
      <c r="AK133" s="47">
        <f>IF(ISBLANK($D133),"",AB133*_xlfn.XLOOKUP(Q133,DATA!$B$24:$B$25,DATA!$C$24:$C$25,"error",0,1)/1000)</f>
        <v>3.1180925896040752</v>
      </c>
      <c r="AL133" s="47">
        <f t="shared" si="103"/>
        <v>4.7692050321835833</v>
      </c>
      <c r="AM133" s="47">
        <f t="shared" si="104"/>
        <v>57.257894995611331</v>
      </c>
      <c r="AN133" s="47">
        <f t="shared" ref="AN133:AN146" si="124">IF(ISBLANK($D133),"",$S133*0.0135790158248428/1000)</f>
        <v>2.1147609040035515</v>
      </c>
      <c r="AO133" s="47">
        <f t="shared" ref="AO133:AO146" si="125">IF(ISBLANK($D133),"",$V133*0.0135790158248428/1000)</f>
        <v>0</v>
      </c>
      <c r="AP133" s="47">
        <f t="shared" ref="AP133:AP146" si="126">IF(ISBLANK($D133),"",$X133*0.0135790158248428/1000)</f>
        <v>5.6293266009797088E-2</v>
      </c>
      <c r="AQ133" s="47">
        <f t="shared" ref="AQ133:AQ146" si="127">IF(ISBLANK($D133),"",$Z133*0.0135790158248428/1000)</f>
        <v>0</v>
      </c>
      <c r="AR133" s="47">
        <f t="shared" ref="AR133:AR146" si="128">IF(ISBLANK($D133),"",$AB133*0.0135790158248428/1000)</f>
        <v>0.10630869894937933</v>
      </c>
      <c r="AS133" s="47">
        <f t="shared" ref="AS133:AS146" si="129">IF(ISBLANK($D133),"",$AC133*0.0135790158248428/1000)</f>
        <v>0.16260196495917642</v>
      </c>
      <c r="AT133" s="47">
        <f t="shared" ref="AT133:AT146" si="130">IF(ISBLANK($D133),"",AN133-AS133)</f>
        <v>1.9521589390443752</v>
      </c>
      <c r="AU133" s="47">
        <f t="shared" ref="AU133:AU146" si="131">IF(ISBLANK($D133),"",$S133*0.000738514285714286/1000)</f>
        <v>0.1150143102138082</v>
      </c>
      <c r="AV133" s="47">
        <f t="shared" ref="AV133:AV146" si="132">IF(ISBLANK($D133),"",$V133*0.000738514285714286/1000)</f>
        <v>0</v>
      </c>
      <c r="AW133" s="47">
        <f t="shared" ref="AW133:AW146" si="133">IF(ISBLANK($D133),"",$X133*0.000738514285714286/1000)</f>
        <v>3.0615901530721482E-3</v>
      </c>
      <c r="AX133" s="47">
        <f t="shared" ref="AX133:AX146" si="134">IF(ISBLANK($D133),"",$Z133*0.000738514285714286/1000)</f>
        <v>0</v>
      </c>
      <c r="AY133" s="47">
        <f t="shared" ref="AY133:AY146" si="135">IF(ISBLANK($D133),"",$AB133*0.000738514285714286/1000)</f>
        <v>5.781751334745561E-3</v>
      </c>
      <c r="AZ133" s="47">
        <f t="shared" ref="AZ133:AZ146" si="136">IF(ISBLANK($D133),"",$AC133*0.000738514285714286/1000)</f>
        <v>8.8433414878177092E-3</v>
      </c>
      <c r="BA133" s="47">
        <f t="shared" ref="BA133:BA146" si="137">IF(ISBLANK($D133),"",AU133-AZ133)</f>
        <v>0.10617096872599049</v>
      </c>
      <c r="BB133" s="23">
        <f>IF(V133&gt;0,J133*DATA!$C$4,0)</f>
        <v>0</v>
      </c>
      <c r="BC133" s="23">
        <f>IF(X133&gt;0,N133*_xlfn.XLOOKUP(Elektrenai!O133,DATA!$B$5:$B$6,DATA!$C$5:$C$6,"error",0,1),0)</f>
        <v>72088.499999999985</v>
      </c>
      <c r="BD133" s="23" t="str">
        <f>IF(Z133&gt;0,(L133-M133)*DATA!$C$7,"0,00 ")</f>
        <v xml:space="preserve">0,00 </v>
      </c>
      <c r="BE133" s="23">
        <f>IF(G133="basement",D133*DATA!$C$8,IF(G133="ground",0,"error"))</f>
        <v>33924</v>
      </c>
      <c r="BF133" s="23">
        <f t="shared" ref="BF133:BF146" si="138">BB133+BC133+BD133+BE133</f>
        <v>106012.49999999999</v>
      </c>
      <c r="BG133" s="23">
        <v>0.25</v>
      </c>
      <c r="BH133" s="23">
        <v>1.1000000000000001</v>
      </c>
      <c r="BI133" s="23">
        <f t="shared" ref="BI133:BI146" si="139">IF(G133="ground",0.57,IF(G133="basement",0.85,"error"))</f>
        <v>0.85</v>
      </c>
      <c r="BJ133" s="23">
        <v>0.21</v>
      </c>
      <c r="BK133" s="23">
        <f t="shared" ref="BK133:BK146" si="140">IF(K133="N",1/((1/BG133)+0.15/0.038),BG133)</f>
        <v>0.25</v>
      </c>
      <c r="BL133" s="23">
        <f t="shared" ref="BL133:BL146" si="141">IF(O133="sloped",1/(1/BJ133+0.15/0.04),IF(O133="flat",1/(1/BJ133+0.15/0.034),"error"))</f>
        <v>0.10900763358778627</v>
      </c>
      <c r="BM133" s="5">
        <v>1.1000000000000001</v>
      </c>
      <c r="BN133" s="5">
        <f t="shared" ref="BN133:BN146" si="142">IF(BI133=0.85,1/(1/BI133+0.05/0.038),BI133)</f>
        <v>0.40124223602484466</v>
      </c>
      <c r="BO133" s="50"/>
      <c r="BP133" s="48">
        <f t="shared" si="105"/>
        <v>14841.749999999998</v>
      </c>
      <c r="BQ133" s="51">
        <f t="shared" si="106"/>
        <v>5</v>
      </c>
      <c r="BR133" s="47">
        <f t="shared" ref="BR133:BR146" si="143">0.32*BP133</f>
        <v>4749.3599999999997</v>
      </c>
      <c r="BS133" s="46">
        <f t="shared" si="107"/>
        <v>17.5</v>
      </c>
      <c r="BT133" s="46">
        <f t="shared" ref="BT133:BT146" si="144">IF(BQ133&lt;=3,0.76*BP133,0.8*BP133)</f>
        <v>11873.4</v>
      </c>
      <c r="BU133" s="46">
        <f t="shared" si="108"/>
        <v>135.14180924999999</v>
      </c>
      <c r="BV133" s="46">
        <f t="shared" si="109"/>
        <v>135.14180924999999</v>
      </c>
      <c r="BW133" s="46">
        <f t="shared" si="110"/>
        <v>131.54444095992366</v>
      </c>
      <c r="BX133" s="46">
        <f t="shared" si="111"/>
        <v>135.14180924999999</v>
      </c>
      <c r="BY133" s="46">
        <f t="shared" si="112"/>
        <v>128.34825169565218</v>
      </c>
      <c r="BZ133" s="46">
        <f t="shared" si="97"/>
        <v>155737.42097969999</v>
      </c>
      <c r="CA133" s="46">
        <f t="shared" si="97"/>
        <v>155737.42097969999</v>
      </c>
      <c r="CB133" s="46">
        <f t="shared" si="97"/>
        <v>151591.81376221604</v>
      </c>
      <c r="CC133" s="46">
        <f t="shared" si="97"/>
        <v>155737.42097969999</v>
      </c>
      <c r="CD133" s="46">
        <f t="shared" si="97"/>
        <v>147908.52525406959</v>
      </c>
    </row>
    <row r="134" spans="1:82" s="54" customFormat="1" ht="15" customHeight="1" x14ac:dyDescent="0.35">
      <c r="A134" s="39">
        <v>131</v>
      </c>
      <c r="B134" s="40" t="s">
        <v>82</v>
      </c>
      <c r="C134" s="40" t="s">
        <v>221</v>
      </c>
      <c r="D134" s="41">
        <v>397.3</v>
      </c>
      <c r="E134" s="41">
        <f t="shared" si="113"/>
        <v>1589.2000000000003</v>
      </c>
      <c r="F134" s="41">
        <v>80.400000000000006</v>
      </c>
      <c r="G134" s="42" t="s">
        <v>84</v>
      </c>
      <c r="H134" s="43">
        <v>5</v>
      </c>
      <c r="I134" s="44">
        <v>17.5</v>
      </c>
      <c r="J134" s="41">
        <f t="shared" si="114"/>
        <v>1167.8</v>
      </c>
      <c r="K134" s="42" t="s">
        <v>91</v>
      </c>
      <c r="L134" s="44">
        <v>239.2</v>
      </c>
      <c r="M134" s="44">
        <v>191.4</v>
      </c>
      <c r="N134" s="41">
        <v>397.3</v>
      </c>
      <c r="O134" s="45" t="s">
        <v>95</v>
      </c>
      <c r="P134" s="45" t="s">
        <v>91</v>
      </c>
      <c r="Q134" s="45" t="s">
        <v>87</v>
      </c>
      <c r="R134" s="45" t="s">
        <v>88</v>
      </c>
      <c r="S134" s="46">
        <f t="shared" si="115"/>
        <v>190327.7222441</v>
      </c>
      <c r="T134" s="46">
        <f t="shared" si="98"/>
        <v>119.76322819286432</v>
      </c>
      <c r="U134" s="47">
        <f t="shared" si="116"/>
        <v>118900.73160912155</v>
      </c>
      <c r="V134" s="47">
        <f t="shared" si="99"/>
        <v>71426.990634978458</v>
      </c>
      <c r="W134" s="47">
        <f t="shared" si="117"/>
        <v>149494.9526732098</v>
      </c>
      <c r="X134" s="47">
        <f t="shared" si="100"/>
        <v>40832.769570890203</v>
      </c>
      <c r="Y134" s="48">
        <f t="shared" si="118"/>
        <v>186278.99532409999</v>
      </c>
      <c r="Z134" s="47">
        <f t="shared" si="101"/>
        <v>4048.7269200000155</v>
      </c>
      <c r="AA134" s="48">
        <f t="shared" si="119"/>
        <v>186660.20630046955</v>
      </c>
      <c r="AB134" s="47">
        <f t="shared" si="102"/>
        <v>3667.515943630453</v>
      </c>
      <c r="AC134" s="47">
        <f t="shared" si="120"/>
        <v>119976.00306949913</v>
      </c>
      <c r="AD134" s="47">
        <f t="shared" si="121"/>
        <v>70351.719174600876</v>
      </c>
      <c r="AE134" s="47">
        <f t="shared" si="122"/>
        <v>75.494590403661661</v>
      </c>
      <c r="AF134" s="49">
        <f t="shared" si="123"/>
        <v>0.63036535957503315</v>
      </c>
      <c r="AG134" s="47">
        <f>IF(ISBLANK($D134),"",S134*_xlfn.XLOOKUP(Q134,DATA!$B$24:$B$25,DATA!$C$24:$C$25,"error",0,1)/1000)</f>
        <v>75.803725215380155</v>
      </c>
      <c r="AH134" s="47">
        <f>IF(ISBLANK($D134),"",V134*_xlfn.XLOOKUP(Q134,DATA!$B$24:$B$25,DATA!$C$24:$C$25,"error",0,1)/1000)</f>
        <v>28.447941830099222</v>
      </c>
      <c r="AI134" s="47">
        <f>IF(ISBLANK($D134),"",X134*_xlfn.XLOOKUP(Q134,DATA!$B$24:$B$25,DATA!$C$24:$C$25,"error",0,1)/1000)</f>
        <v>16.262875464694151</v>
      </c>
      <c r="AJ134" s="47">
        <f>IF(ISBLANK($D134),"",Z134*_xlfn.XLOOKUP(Q134,DATA!$B$24:$B$25,DATA!$C$24:$C$25,"error",0,1)/1000)</f>
        <v>1.6125269576976065</v>
      </c>
      <c r="AK134" s="47">
        <f>IF(ISBLANK($D134),"",AB134*_xlfn.XLOOKUP(Q134,DATA!$B$24:$B$25,DATA!$C$24:$C$25,"error",0,1)/1000)</f>
        <v>1.460698250029137</v>
      </c>
      <c r="AL134" s="47">
        <f t="shared" si="103"/>
        <v>47.784042502520116</v>
      </c>
      <c r="AM134" s="47">
        <f t="shared" si="104"/>
        <v>28.019682712860039</v>
      </c>
      <c r="AN134" s="47">
        <f t="shared" si="124"/>
        <v>2.5844631522589188</v>
      </c>
      <c r="AO134" s="47">
        <f t="shared" si="125"/>
        <v>0.96990823615327104</v>
      </c>
      <c r="AP134" s="47">
        <f t="shared" si="126"/>
        <v>0.55446882417527765</v>
      </c>
      <c r="AQ134" s="47">
        <f t="shared" si="127"/>
        <v>5.4977726917147259E-2</v>
      </c>
      <c r="AR134" s="47">
        <f t="shared" si="128"/>
        <v>4.9801257036421194E-2</v>
      </c>
      <c r="AS134" s="47">
        <f t="shared" si="129"/>
        <v>1.6291560442821169</v>
      </c>
      <c r="AT134" s="47">
        <f t="shared" si="130"/>
        <v>0.95530710797680185</v>
      </c>
      <c r="AU134" s="47">
        <f t="shared" si="131"/>
        <v>0.14055974184472853</v>
      </c>
      <c r="AV134" s="47">
        <f t="shared" si="132"/>
        <v>5.2749852969512109E-2</v>
      </c>
      <c r="AW134" s="47">
        <f t="shared" si="133"/>
        <v>3.0155583653382011E-2</v>
      </c>
      <c r="AX134" s="47">
        <f t="shared" si="134"/>
        <v>2.9900426693760126E-3</v>
      </c>
      <c r="AY134" s="47">
        <f t="shared" si="135"/>
        <v>2.7085129174559994E-3</v>
      </c>
      <c r="AZ134" s="47">
        <f t="shared" si="136"/>
        <v>8.8603992209726132E-2</v>
      </c>
      <c r="BA134" s="47">
        <f t="shared" si="137"/>
        <v>5.1955749635002393E-2</v>
      </c>
      <c r="BB134" s="23">
        <f>IF(V134&gt;0,J134*DATA!$C$4,0)</f>
        <v>75907</v>
      </c>
      <c r="BC134" s="23">
        <f>IF(X134&gt;0,N134*_xlfn.XLOOKUP(Elektrenai!O134,DATA!$B$5:$B$6,DATA!$C$5:$C$6,"error",0,1),0)</f>
        <v>33770.5</v>
      </c>
      <c r="BD134" s="23">
        <f>IF(Z134&gt;0,(L134-M134)*DATA!$C$7,"0,00 ")</f>
        <v>7169.9999999999973</v>
      </c>
      <c r="BE134" s="23">
        <f>IF(G134="basement",D134*DATA!$C$8,IF(G134="ground",0,"error"))</f>
        <v>15892</v>
      </c>
      <c r="BF134" s="23">
        <f t="shared" si="138"/>
        <v>132739.5</v>
      </c>
      <c r="BG134" s="23">
        <v>1.48</v>
      </c>
      <c r="BH134" s="23">
        <v>1.4497073578595319</v>
      </c>
      <c r="BI134" s="23">
        <f t="shared" si="139"/>
        <v>0.85</v>
      </c>
      <c r="BJ134" s="23">
        <v>2.33</v>
      </c>
      <c r="BK134" s="23">
        <f t="shared" si="140"/>
        <v>0.21630769230769231</v>
      </c>
      <c r="BL134" s="23">
        <f t="shared" si="141"/>
        <v>0.20657105606258153</v>
      </c>
      <c r="BM134" s="5">
        <v>1.1000000000000001</v>
      </c>
      <c r="BN134" s="5">
        <f t="shared" si="142"/>
        <v>0.40124223602484466</v>
      </c>
      <c r="BO134" s="50"/>
      <c r="BP134" s="48">
        <f t="shared" si="105"/>
        <v>6952.75</v>
      </c>
      <c r="BQ134" s="51">
        <f t="shared" si="106"/>
        <v>5</v>
      </c>
      <c r="BR134" s="47">
        <f t="shared" si="143"/>
        <v>2224.88</v>
      </c>
      <c r="BS134" s="46">
        <f t="shared" si="107"/>
        <v>17.5</v>
      </c>
      <c r="BT134" s="46">
        <f t="shared" si="144"/>
        <v>5562.2000000000007</v>
      </c>
      <c r="BU134" s="46">
        <f t="shared" si="108"/>
        <v>165.15769025</v>
      </c>
      <c r="BV134" s="46">
        <f t="shared" si="109"/>
        <v>103.17661541923077</v>
      </c>
      <c r="BW134" s="46">
        <f t="shared" si="110"/>
        <v>129.72488083409388</v>
      </c>
      <c r="BX134" s="46">
        <f t="shared" si="111"/>
        <v>161.64439024999999</v>
      </c>
      <c r="BY134" s="46">
        <f t="shared" si="112"/>
        <v>161.97518769565215</v>
      </c>
      <c r="BZ134" s="46">
        <f t="shared" si="97"/>
        <v>190327.7222441</v>
      </c>
      <c r="CA134" s="46">
        <f t="shared" si="97"/>
        <v>118900.73160912155</v>
      </c>
      <c r="CB134" s="46">
        <f t="shared" si="97"/>
        <v>149494.9526732098</v>
      </c>
      <c r="CC134" s="46">
        <f t="shared" si="97"/>
        <v>186278.99532409999</v>
      </c>
      <c r="CD134" s="46">
        <f t="shared" si="97"/>
        <v>186660.20630046955</v>
      </c>
    </row>
    <row r="135" spans="1:82" s="54" customFormat="1" ht="15" customHeight="1" x14ac:dyDescent="0.35">
      <c r="A135" s="39">
        <v>132</v>
      </c>
      <c r="B135" s="40" t="s">
        <v>82</v>
      </c>
      <c r="C135" s="40" t="s">
        <v>222</v>
      </c>
      <c r="D135" s="41">
        <v>312.7</v>
      </c>
      <c r="E135" s="41">
        <f t="shared" si="113"/>
        <v>1250.8</v>
      </c>
      <c r="F135" s="41">
        <v>71</v>
      </c>
      <c r="G135" s="42" t="s">
        <v>84</v>
      </c>
      <c r="H135" s="43">
        <v>5</v>
      </c>
      <c r="I135" s="44">
        <v>17.5</v>
      </c>
      <c r="J135" s="41">
        <f t="shared" si="114"/>
        <v>1043.8</v>
      </c>
      <c r="K135" s="42" t="s">
        <v>85</v>
      </c>
      <c r="L135" s="44">
        <v>198.7</v>
      </c>
      <c r="M135" s="44">
        <v>198.7</v>
      </c>
      <c r="N135" s="41">
        <v>312.7</v>
      </c>
      <c r="O135" s="45" t="s">
        <v>95</v>
      </c>
      <c r="P135" s="45" t="s">
        <v>85</v>
      </c>
      <c r="Q135" s="45" t="s">
        <v>87</v>
      </c>
      <c r="R135" s="45" t="s">
        <v>88</v>
      </c>
      <c r="S135" s="46">
        <f t="shared" si="115"/>
        <v>61872.59195390001</v>
      </c>
      <c r="T135" s="46">
        <f t="shared" si="98"/>
        <v>49.466415057483218</v>
      </c>
      <c r="U135" s="47">
        <f t="shared" si="116"/>
        <v>61872.59195390001</v>
      </c>
      <c r="V135" s="47">
        <f t="shared" si="99"/>
        <v>0</v>
      </c>
      <c r="W135" s="47">
        <f t="shared" si="117"/>
        <v>60344.079541558029</v>
      </c>
      <c r="X135" s="47">
        <f t="shared" si="100"/>
        <v>1528.512412341981</v>
      </c>
      <c r="Y135" s="48">
        <f t="shared" si="118"/>
        <v>61872.59195390001</v>
      </c>
      <c r="Z135" s="47">
        <f t="shared" si="101"/>
        <v>0</v>
      </c>
      <c r="AA135" s="48">
        <f t="shared" si="119"/>
        <v>58986.027051878264</v>
      </c>
      <c r="AB135" s="47">
        <f t="shared" si="102"/>
        <v>2886.5649020217461</v>
      </c>
      <c r="AC135" s="47">
        <f t="shared" si="120"/>
        <v>4415.0773143637271</v>
      </c>
      <c r="AD135" s="47">
        <f t="shared" si="121"/>
        <v>57457.514639536283</v>
      </c>
      <c r="AE135" s="47">
        <f t="shared" si="122"/>
        <v>3.5298027777132455</v>
      </c>
      <c r="AF135" s="49">
        <f t="shared" si="123"/>
        <v>7.1357561966262972E-2</v>
      </c>
      <c r="AG135" s="47">
        <f>IF(ISBLANK($D135),"",S135*_xlfn.XLOOKUP(Q135,DATA!$B$24:$B$25,DATA!$C$24:$C$25,"error",0,1)/1000)</f>
        <v>24.642615923399298</v>
      </c>
      <c r="AH135" s="47">
        <f>IF(ISBLANK($D135),"",V135*_xlfn.XLOOKUP(Q135,DATA!$B$24:$B$25,DATA!$C$24:$C$25,"error",0,1)/1000)</f>
        <v>0</v>
      </c>
      <c r="AI135" s="47">
        <f>IF(ISBLANK($D135),"",X135*_xlfn.XLOOKUP(Q135,DATA!$B$24:$B$25,DATA!$C$24:$C$25,"error",0,1)/1000)</f>
        <v>0.60877592358756416</v>
      </c>
      <c r="AJ135" s="47">
        <f>IF(ISBLANK($D135),"",Z135*_xlfn.XLOOKUP(Q135,DATA!$B$24:$B$25,DATA!$C$24:$C$25,"error",0,1)/1000)</f>
        <v>0</v>
      </c>
      <c r="AK135" s="47">
        <f>IF(ISBLANK($D135),"",AB135*_xlfn.XLOOKUP(Q135,DATA!$B$24:$B$25,DATA!$C$24:$C$25,"error",0,1)/1000)</f>
        <v>1.1496610691772211</v>
      </c>
      <c r="AL135" s="47">
        <f t="shared" si="103"/>
        <v>1.7584369927647852</v>
      </c>
      <c r="AM135" s="47">
        <f t="shared" si="104"/>
        <v>22.884178930634512</v>
      </c>
      <c r="AN135" s="47">
        <f t="shared" si="124"/>
        <v>0.84016890526604948</v>
      </c>
      <c r="AO135" s="47">
        <f t="shared" si="125"/>
        <v>0</v>
      </c>
      <c r="AP135" s="47">
        <f t="shared" si="126"/>
        <v>2.0755694235660403E-2</v>
      </c>
      <c r="AQ135" s="47">
        <f t="shared" si="127"/>
        <v>0</v>
      </c>
      <c r="AR135" s="47">
        <f t="shared" si="128"/>
        <v>3.9196710483989095E-2</v>
      </c>
      <c r="AS135" s="47">
        <f t="shared" si="129"/>
        <v>5.9952404719649501E-2</v>
      </c>
      <c r="AT135" s="47">
        <f t="shared" si="130"/>
        <v>0.78021650054640002</v>
      </c>
      <c r="AU135" s="47">
        <f t="shared" si="131"/>
        <v>4.5693793052125946E-2</v>
      </c>
      <c r="AV135" s="47">
        <f t="shared" si="132"/>
        <v>0</v>
      </c>
      <c r="AW135" s="47">
        <f t="shared" si="133"/>
        <v>1.1288282524061584E-3</v>
      </c>
      <c r="AX135" s="47">
        <f t="shared" si="134"/>
        <v>0</v>
      </c>
      <c r="AY135" s="47">
        <f t="shared" si="135"/>
        <v>2.1317694167845179E-3</v>
      </c>
      <c r="AZ135" s="47">
        <f t="shared" si="136"/>
        <v>3.260597669190676E-3</v>
      </c>
      <c r="BA135" s="47">
        <f t="shared" si="137"/>
        <v>4.2433195382935267E-2</v>
      </c>
      <c r="BB135" s="23">
        <f>IF(V135&gt;0,J135*DATA!$C$4,0)</f>
        <v>0</v>
      </c>
      <c r="BC135" s="23">
        <f>IF(X135&gt;0,N135*_xlfn.XLOOKUP(Elektrenai!O135,DATA!$B$5:$B$6,DATA!$C$5:$C$6,"error",0,1),0)</f>
        <v>26579.5</v>
      </c>
      <c r="BD135" s="23" t="str">
        <f>IF(Z135&gt;0,(L135-M135)*DATA!$C$7,"0,00 ")</f>
        <v xml:space="preserve">0,00 </v>
      </c>
      <c r="BE135" s="23">
        <f>IF(G135="basement",D135*DATA!$C$8,IF(G135="ground",0,"error"))</f>
        <v>12508</v>
      </c>
      <c r="BF135" s="23">
        <f t="shared" si="138"/>
        <v>39087.5</v>
      </c>
      <c r="BG135" s="23">
        <v>0.25</v>
      </c>
      <c r="BH135" s="23">
        <v>1.1000000000000001</v>
      </c>
      <c r="BI135" s="23">
        <f t="shared" si="139"/>
        <v>0.85</v>
      </c>
      <c r="BJ135" s="23">
        <v>0.21</v>
      </c>
      <c r="BK135" s="23">
        <f t="shared" si="140"/>
        <v>0.25</v>
      </c>
      <c r="BL135" s="23">
        <f t="shared" si="141"/>
        <v>0.10900763358778627</v>
      </c>
      <c r="BM135" s="5">
        <v>1.1000000000000001</v>
      </c>
      <c r="BN135" s="5">
        <f t="shared" si="142"/>
        <v>0.40124223602484466</v>
      </c>
      <c r="BO135" s="50"/>
      <c r="BP135" s="48">
        <f t="shared" si="105"/>
        <v>5472.25</v>
      </c>
      <c r="BQ135" s="51">
        <f t="shared" si="106"/>
        <v>5</v>
      </c>
      <c r="BR135" s="47">
        <f t="shared" si="143"/>
        <v>1751.1200000000001</v>
      </c>
      <c r="BS135" s="46">
        <f t="shared" si="107"/>
        <v>17.5</v>
      </c>
      <c r="BT135" s="46">
        <f t="shared" si="144"/>
        <v>4377.8</v>
      </c>
      <c r="BU135" s="46">
        <f t="shared" si="108"/>
        <v>53.690204750000007</v>
      </c>
      <c r="BV135" s="46">
        <f t="shared" si="109"/>
        <v>53.690204750000007</v>
      </c>
      <c r="BW135" s="46">
        <f t="shared" si="110"/>
        <v>52.363831604961838</v>
      </c>
      <c r="BX135" s="46">
        <f t="shared" si="111"/>
        <v>53.690204750000007</v>
      </c>
      <c r="BY135" s="46">
        <f t="shared" si="112"/>
        <v>51.185375782608695</v>
      </c>
      <c r="BZ135" s="46">
        <f t="shared" si="97"/>
        <v>61872.59195390001</v>
      </c>
      <c r="CA135" s="46">
        <f t="shared" si="97"/>
        <v>61872.59195390001</v>
      </c>
      <c r="CB135" s="46">
        <f t="shared" si="97"/>
        <v>60344.079541558029</v>
      </c>
      <c r="CC135" s="46">
        <f t="shared" si="97"/>
        <v>61872.59195390001</v>
      </c>
      <c r="CD135" s="46">
        <f t="shared" si="97"/>
        <v>58986.027051878264</v>
      </c>
    </row>
    <row r="136" spans="1:82" s="54" customFormat="1" ht="15" customHeight="1" x14ac:dyDescent="0.35">
      <c r="A136" s="39">
        <v>133</v>
      </c>
      <c r="B136" s="40" t="s">
        <v>82</v>
      </c>
      <c r="C136" s="40" t="s">
        <v>223</v>
      </c>
      <c r="D136" s="41">
        <v>328.4</v>
      </c>
      <c r="E136" s="41">
        <f t="shared" si="113"/>
        <v>1313.6</v>
      </c>
      <c r="F136" s="41">
        <v>72.599999999999994</v>
      </c>
      <c r="G136" s="42" t="s">
        <v>84</v>
      </c>
      <c r="H136" s="43">
        <v>5</v>
      </c>
      <c r="I136" s="44">
        <v>17.5</v>
      </c>
      <c r="J136" s="41">
        <f t="shared" si="114"/>
        <v>1067.3</v>
      </c>
      <c r="K136" s="42" t="s">
        <v>85</v>
      </c>
      <c r="L136" s="44">
        <v>203.2</v>
      </c>
      <c r="M136" s="44">
        <v>182.9</v>
      </c>
      <c r="N136" s="41">
        <v>328.4</v>
      </c>
      <c r="O136" s="45" t="s">
        <v>95</v>
      </c>
      <c r="P136" s="45" t="s">
        <v>85</v>
      </c>
      <c r="Q136" s="45" t="s">
        <v>87</v>
      </c>
      <c r="R136" s="45" t="s">
        <v>88</v>
      </c>
      <c r="S136" s="46">
        <f t="shared" si="115"/>
        <v>66057.177902800016</v>
      </c>
      <c r="T136" s="46">
        <f t="shared" si="98"/>
        <v>50.287132995432415</v>
      </c>
      <c r="U136" s="47">
        <f t="shared" si="116"/>
        <v>66057.177902800016</v>
      </c>
      <c r="V136" s="47">
        <f t="shared" si="99"/>
        <v>0</v>
      </c>
      <c r="W136" s="47">
        <f t="shared" si="117"/>
        <v>64451.922142604584</v>
      </c>
      <c r="X136" s="47">
        <f t="shared" si="100"/>
        <v>1605.2557601954322</v>
      </c>
      <c r="Y136" s="48">
        <f t="shared" si="118"/>
        <v>64337.739482800011</v>
      </c>
      <c r="Z136" s="47">
        <f t="shared" si="101"/>
        <v>1719.4384200000059</v>
      </c>
      <c r="AA136" s="48">
        <f t="shared" si="119"/>
        <v>63025.684734191316</v>
      </c>
      <c r="AB136" s="47">
        <f t="shared" si="102"/>
        <v>3031.4931686087002</v>
      </c>
      <c r="AC136" s="47">
        <f t="shared" si="120"/>
        <v>6356.1873488041383</v>
      </c>
      <c r="AD136" s="47">
        <f t="shared" si="121"/>
        <v>59700.990553995878</v>
      </c>
      <c r="AE136" s="47">
        <f t="shared" si="122"/>
        <v>4.8387540718667319</v>
      </c>
      <c r="AF136" s="49">
        <f t="shared" si="123"/>
        <v>9.6222508296630038E-2</v>
      </c>
      <c r="AG136" s="47">
        <f>IF(ISBLANK($D136),"",S136*_xlfn.XLOOKUP(Q136,DATA!$B$24:$B$25,DATA!$C$24:$C$25,"error",0,1)/1000)</f>
        <v>26.309252815127191</v>
      </c>
      <c r="AH136" s="47">
        <f>IF(ISBLANK($D136),"",V136*_xlfn.XLOOKUP(Q136,DATA!$B$24:$B$25,DATA!$C$24:$C$25,"error",0,1)/1000)</f>
        <v>0</v>
      </c>
      <c r="AI136" s="47">
        <f>IF(ISBLANK($D136),"",X136*_xlfn.XLOOKUP(Q136,DATA!$B$24:$B$25,DATA!$C$24:$C$25,"error",0,1)/1000)</f>
        <v>0.63934126417063686</v>
      </c>
      <c r="AJ136" s="47">
        <f>IF(ISBLANK($D136),"",Z136*_xlfn.XLOOKUP(Q136,DATA!$B$24:$B$25,DATA!$C$24:$C$25,"error",0,1)/1000)</f>
        <v>0.68481793391760237</v>
      </c>
      <c r="AK136" s="47">
        <f>IF(ISBLANK($D136),"",AB136*_xlfn.XLOOKUP(Q136,DATA!$B$24:$B$25,DATA!$C$24:$C$25,"error",0,1)/1000)</f>
        <v>1.2073830991934733</v>
      </c>
      <c r="AL136" s="47">
        <f t="shared" si="103"/>
        <v>2.5315422972817125</v>
      </c>
      <c r="AM136" s="47">
        <f t="shared" si="104"/>
        <v>23.777710517845478</v>
      </c>
      <c r="AN136" s="47">
        <f t="shared" si="124"/>
        <v>0.89699146408657748</v>
      </c>
      <c r="AO136" s="47">
        <f t="shared" si="125"/>
        <v>0</v>
      </c>
      <c r="AP136" s="47">
        <f t="shared" si="126"/>
        <v>2.1797793370613831E-2</v>
      </c>
      <c r="AQ136" s="47">
        <f t="shared" si="127"/>
        <v>2.334828151502278E-2</v>
      </c>
      <c r="AR136" s="47">
        <f t="shared" si="128"/>
        <v>4.1164693709440384E-2</v>
      </c>
      <c r="AS136" s="47">
        <f t="shared" si="129"/>
        <v>8.6310768595076998E-2</v>
      </c>
      <c r="AT136" s="47">
        <f t="shared" si="130"/>
        <v>0.81068069549150046</v>
      </c>
      <c r="AU136" s="47">
        <f t="shared" si="131"/>
        <v>4.878416955518787E-2</v>
      </c>
      <c r="AV136" s="47">
        <f t="shared" si="132"/>
        <v>0</v>
      </c>
      <c r="AW136" s="47">
        <f t="shared" si="133"/>
        <v>1.1855043111294726E-3</v>
      </c>
      <c r="AX136" s="47">
        <f t="shared" si="134"/>
        <v>1.2698298365760047E-3</v>
      </c>
      <c r="AY136" s="47">
        <f t="shared" si="135"/>
        <v>2.2388010120627916E-3</v>
      </c>
      <c r="AZ136" s="47">
        <f t="shared" si="136"/>
        <v>4.6941351597682701E-3</v>
      </c>
      <c r="BA136" s="47">
        <f t="shared" si="137"/>
        <v>4.40900343954196E-2</v>
      </c>
      <c r="BB136" s="23">
        <f>IF(V136&gt;0,J136*DATA!$C$4,0)</f>
        <v>0</v>
      </c>
      <c r="BC136" s="23">
        <f>IF(X136&gt;0,N136*_xlfn.XLOOKUP(Elektrenai!O136,DATA!$B$5:$B$6,DATA!$C$5:$C$6,"error",0,1),0)</f>
        <v>27913.999999999996</v>
      </c>
      <c r="BD136" s="23">
        <f>IF(Z136&gt;0,(L136-M136)*DATA!$C$7,"0,00 ")</f>
        <v>3044.9999999999973</v>
      </c>
      <c r="BE136" s="23">
        <f>IF(G136="basement",D136*DATA!$C$8,IF(G136="ground",0,"error"))</f>
        <v>13136</v>
      </c>
      <c r="BF136" s="23">
        <f t="shared" si="138"/>
        <v>44094.999999999993</v>
      </c>
      <c r="BG136" s="23">
        <v>0.25</v>
      </c>
      <c r="BH136" s="23">
        <v>1.2748277559055117</v>
      </c>
      <c r="BI136" s="23">
        <f t="shared" si="139"/>
        <v>0.85</v>
      </c>
      <c r="BJ136" s="23">
        <v>0.21</v>
      </c>
      <c r="BK136" s="23">
        <f t="shared" si="140"/>
        <v>0.25</v>
      </c>
      <c r="BL136" s="23">
        <f t="shared" si="141"/>
        <v>0.10900763358778627</v>
      </c>
      <c r="BM136" s="5">
        <v>1.1000000000000001</v>
      </c>
      <c r="BN136" s="5">
        <f t="shared" si="142"/>
        <v>0.40124223602484466</v>
      </c>
      <c r="BO136" s="50"/>
      <c r="BP136" s="48">
        <f t="shared" si="105"/>
        <v>5747</v>
      </c>
      <c r="BQ136" s="51">
        <f t="shared" si="106"/>
        <v>5</v>
      </c>
      <c r="BR136" s="47">
        <f t="shared" si="143"/>
        <v>1839.04</v>
      </c>
      <c r="BS136" s="46">
        <f t="shared" si="107"/>
        <v>17.5</v>
      </c>
      <c r="BT136" s="46">
        <f t="shared" si="144"/>
        <v>4597.6000000000004</v>
      </c>
      <c r="BU136" s="46">
        <f t="shared" si="108"/>
        <v>57.321397000000005</v>
      </c>
      <c r="BV136" s="46">
        <f t="shared" si="109"/>
        <v>57.321397000000005</v>
      </c>
      <c r="BW136" s="46">
        <f t="shared" si="110"/>
        <v>55.928429488549618</v>
      </c>
      <c r="BX136" s="46">
        <f t="shared" si="111"/>
        <v>55.829347000000006</v>
      </c>
      <c r="BY136" s="46">
        <f t="shared" si="112"/>
        <v>54.690805913043484</v>
      </c>
      <c r="BZ136" s="46">
        <f t="shared" si="97"/>
        <v>66057.177902800016</v>
      </c>
      <c r="CA136" s="46">
        <f t="shared" si="97"/>
        <v>66057.177902800016</v>
      </c>
      <c r="CB136" s="46">
        <f t="shared" si="97"/>
        <v>64451.922142604584</v>
      </c>
      <c r="CC136" s="46">
        <f t="shared" si="97"/>
        <v>64337.739482800011</v>
      </c>
      <c r="CD136" s="46">
        <f t="shared" si="97"/>
        <v>63025.684734191316</v>
      </c>
    </row>
    <row r="137" spans="1:82" s="54" customFormat="1" ht="15" customHeight="1" x14ac:dyDescent="0.35">
      <c r="A137" s="39">
        <v>134</v>
      </c>
      <c r="B137" s="40" t="s">
        <v>82</v>
      </c>
      <c r="C137" s="40" t="s">
        <v>224</v>
      </c>
      <c r="D137" s="41">
        <v>315.60000000000002</v>
      </c>
      <c r="E137" s="41">
        <f t="shared" si="113"/>
        <v>1262.4000000000001</v>
      </c>
      <c r="F137" s="41">
        <v>71.2</v>
      </c>
      <c r="G137" s="42" t="s">
        <v>84</v>
      </c>
      <c r="H137" s="43">
        <v>5</v>
      </c>
      <c r="I137" s="44">
        <v>17.5</v>
      </c>
      <c r="J137" s="41">
        <f t="shared" si="114"/>
        <v>1034.2</v>
      </c>
      <c r="K137" s="42" t="s">
        <v>85</v>
      </c>
      <c r="L137" s="44">
        <v>211.8</v>
      </c>
      <c r="M137" s="44">
        <v>211.8</v>
      </c>
      <c r="N137" s="41">
        <v>315.60000000000002</v>
      </c>
      <c r="O137" s="45" t="s">
        <v>95</v>
      </c>
      <c r="P137" s="45" t="s">
        <v>85</v>
      </c>
      <c r="Q137" s="45" t="s">
        <v>87</v>
      </c>
      <c r="R137" s="45" t="s">
        <v>88</v>
      </c>
      <c r="S137" s="46">
        <f t="shared" si="115"/>
        <v>62812.45280520001</v>
      </c>
      <c r="T137" s="46">
        <f t="shared" si="98"/>
        <v>49.756378964828905</v>
      </c>
      <c r="U137" s="47">
        <f t="shared" si="116"/>
        <v>62812.45280520001</v>
      </c>
      <c r="V137" s="47">
        <f t="shared" si="99"/>
        <v>0</v>
      </c>
      <c r="W137" s="47">
        <f t="shared" si="117"/>
        <v>61269.764870006118</v>
      </c>
      <c r="X137" s="47">
        <f t="shared" si="100"/>
        <v>1542.6879351938915</v>
      </c>
      <c r="Y137" s="48">
        <f t="shared" si="118"/>
        <v>62812.45280520001</v>
      </c>
      <c r="Z137" s="47">
        <f t="shared" si="101"/>
        <v>0</v>
      </c>
      <c r="AA137" s="48">
        <f t="shared" si="119"/>
        <v>59899.117713808715</v>
      </c>
      <c r="AB137" s="47">
        <f t="shared" si="102"/>
        <v>2913.3350913912946</v>
      </c>
      <c r="AC137" s="47">
        <f t="shared" si="120"/>
        <v>4456.023026585186</v>
      </c>
      <c r="AD137" s="47">
        <f t="shared" si="121"/>
        <v>58356.429778614824</v>
      </c>
      <c r="AE137" s="47">
        <f t="shared" si="122"/>
        <v>3.5298027777132335</v>
      </c>
      <c r="AF137" s="49">
        <f t="shared" si="123"/>
        <v>7.0941713427505104E-2</v>
      </c>
      <c r="AG137" s="47">
        <f>IF(ISBLANK($D137),"",S137*_xlfn.XLOOKUP(Q137,DATA!$B$24:$B$25,DATA!$C$24:$C$25,"error",0,1)/1000)</f>
        <v>25.016943703255059</v>
      </c>
      <c r="AH137" s="47">
        <f>IF(ISBLANK($D137),"",V137*_xlfn.XLOOKUP(Q137,DATA!$B$24:$B$25,DATA!$C$24:$C$25,"error",0,1)/1000)</f>
        <v>0</v>
      </c>
      <c r="AI137" s="47">
        <f>IF(ISBLANK($D137),"",X137*_xlfn.XLOOKUP(Q137,DATA!$B$24:$B$25,DATA!$C$24:$C$25,"error",0,1)/1000)</f>
        <v>0.61442175082902317</v>
      </c>
      <c r="AJ137" s="47">
        <f>IF(ISBLANK($D137),"",Z137*_xlfn.XLOOKUP(Q137,DATA!$B$24:$B$25,DATA!$C$24:$C$25,"error",0,1)/1000)</f>
        <v>0</v>
      </c>
      <c r="AK137" s="47">
        <f>IF(ISBLANK($D137),"",AB137*_xlfn.XLOOKUP(Q137,DATA!$B$24:$B$25,DATA!$C$24:$C$25,"error",0,1)/1000)</f>
        <v>1.1603231001993248</v>
      </c>
      <c r="AL137" s="47">
        <f t="shared" si="103"/>
        <v>1.7747448510283479</v>
      </c>
      <c r="AM137" s="47">
        <f t="shared" si="104"/>
        <v>23.242198852226711</v>
      </c>
      <c r="AN137" s="47">
        <f t="shared" si="124"/>
        <v>0.85293129063900242</v>
      </c>
      <c r="AO137" s="47">
        <f t="shared" si="125"/>
        <v>0</v>
      </c>
      <c r="AP137" s="47">
        <f t="shared" si="126"/>
        <v>2.0948183884791916E-2</v>
      </c>
      <c r="AQ137" s="47">
        <f t="shared" si="127"/>
        <v>0</v>
      </c>
      <c r="AR137" s="47">
        <f t="shared" si="128"/>
        <v>3.9560223309072232E-2</v>
      </c>
      <c r="AS137" s="47">
        <f t="shared" si="129"/>
        <v>6.0508407193864154E-2</v>
      </c>
      <c r="AT137" s="47">
        <f t="shared" si="130"/>
        <v>0.79242288344513823</v>
      </c>
      <c r="AU137" s="47">
        <f t="shared" si="131"/>
        <v>4.6387893717394581E-2</v>
      </c>
      <c r="AV137" s="47">
        <f t="shared" si="132"/>
        <v>0</v>
      </c>
      <c r="AW137" s="47">
        <f t="shared" si="133"/>
        <v>1.1392970785397635E-3</v>
      </c>
      <c r="AX137" s="47">
        <f t="shared" si="134"/>
        <v>0</v>
      </c>
      <c r="AY137" s="47">
        <f t="shared" si="135"/>
        <v>2.151539584065206E-3</v>
      </c>
      <c r="AZ137" s="47">
        <f t="shared" si="136"/>
        <v>3.2908366626049697E-3</v>
      </c>
      <c r="BA137" s="47">
        <f t="shared" si="137"/>
        <v>4.3097057054789611E-2</v>
      </c>
      <c r="BB137" s="23">
        <f>IF(V137&gt;0,J137*DATA!$C$4,0)</f>
        <v>0</v>
      </c>
      <c r="BC137" s="23">
        <f>IF(X137&gt;0,N137*_xlfn.XLOOKUP(Elektrenai!O137,DATA!$B$5:$B$6,DATA!$C$5:$C$6,"error",0,1),0)</f>
        <v>26826.000000000004</v>
      </c>
      <c r="BD137" s="23" t="str">
        <f>IF(Z137&gt;0,(L137-M137)*DATA!$C$7,"0,00 ")</f>
        <v xml:space="preserve">0,00 </v>
      </c>
      <c r="BE137" s="23">
        <f>IF(G137="basement",D137*DATA!$C$8,IF(G137="ground",0,"error"))</f>
        <v>12624</v>
      </c>
      <c r="BF137" s="23">
        <f t="shared" si="138"/>
        <v>39450</v>
      </c>
      <c r="BG137" s="23">
        <v>0.25</v>
      </c>
      <c r="BH137" s="23">
        <v>1.1000000000000001</v>
      </c>
      <c r="BI137" s="23">
        <f t="shared" si="139"/>
        <v>0.85</v>
      </c>
      <c r="BJ137" s="23">
        <v>0.21</v>
      </c>
      <c r="BK137" s="23">
        <f t="shared" si="140"/>
        <v>0.25</v>
      </c>
      <c r="BL137" s="23">
        <f t="shared" si="141"/>
        <v>0.10900763358778627</v>
      </c>
      <c r="BM137" s="5">
        <v>1.1000000000000001</v>
      </c>
      <c r="BN137" s="5">
        <f t="shared" si="142"/>
        <v>0.40124223602484466</v>
      </c>
      <c r="BO137" s="50"/>
      <c r="BP137" s="48">
        <f t="shared" si="105"/>
        <v>5523</v>
      </c>
      <c r="BQ137" s="51">
        <f t="shared" si="106"/>
        <v>5</v>
      </c>
      <c r="BR137" s="47">
        <f t="shared" si="143"/>
        <v>1767.3600000000001</v>
      </c>
      <c r="BS137" s="46">
        <f t="shared" si="107"/>
        <v>17.5</v>
      </c>
      <c r="BT137" s="46">
        <f t="shared" si="144"/>
        <v>4418.4000000000005</v>
      </c>
      <c r="BU137" s="46">
        <f t="shared" si="108"/>
        <v>54.505773000000005</v>
      </c>
      <c r="BV137" s="46">
        <f t="shared" si="109"/>
        <v>54.505773000000005</v>
      </c>
      <c r="BW137" s="46">
        <f t="shared" si="110"/>
        <v>53.167098984732831</v>
      </c>
      <c r="BX137" s="46">
        <f t="shared" si="111"/>
        <v>54.505773000000005</v>
      </c>
      <c r="BY137" s="46">
        <f t="shared" si="112"/>
        <v>51.977714086956532</v>
      </c>
      <c r="BZ137" s="46">
        <f t="shared" si="97"/>
        <v>62812.45280520001</v>
      </c>
      <c r="CA137" s="46">
        <f t="shared" si="97"/>
        <v>62812.45280520001</v>
      </c>
      <c r="CB137" s="46">
        <f t="shared" si="97"/>
        <v>61269.764870006118</v>
      </c>
      <c r="CC137" s="46">
        <f t="shared" si="97"/>
        <v>62812.45280520001</v>
      </c>
      <c r="CD137" s="46">
        <f t="shared" si="97"/>
        <v>59899.117713808715</v>
      </c>
    </row>
    <row r="138" spans="1:82" s="54" customFormat="1" ht="15" customHeight="1" x14ac:dyDescent="0.35">
      <c r="A138" s="39">
        <v>135</v>
      </c>
      <c r="B138" s="40" t="s">
        <v>82</v>
      </c>
      <c r="C138" s="40" t="s">
        <v>225</v>
      </c>
      <c r="D138" s="41">
        <v>515.20000000000005</v>
      </c>
      <c r="E138" s="41">
        <f t="shared" si="113"/>
        <v>2060.8000000000002</v>
      </c>
      <c r="F138" s="41">
        <v>96.4</v>
      </c>
      <c r="G138" s="42" t="s">
        <v>84</v>
      </c>
      <c r="H138" s="43">
        <v>5</v>
      </c>
      <c r="I138" s="44">
        <v>17.5</v>
      </c>
      <c r="J138" s="41">
        <f t="shared" si="114"/>
        <v>1400.1</v>
      </c>
      <c r="K138" s="42" t="s">
        <v>91</v>
      </c>
      <c r="L138" s="44">
        <v>286.89999999999998</v>
      </c>
      <c r="M138" s="44">
        <v>286.89999999999998</v>
      </c>
      <c r="N138" s="41">
        <v>515.20000000000005</v>
      </c>
      <c r="O138" s="45" t="s">
        <v>95</v>
      </c>
      <c r="P138" s="45" t="s">
        <v>91</v>
      </c>
      <c r="Q138" s="45" t="s">
        <v>87</v>
      </c>
      <c r="R138" s="45" t="s">
        <v>88</v>
      </c>
      <c r="S138" s="46">
        <f t="shared" si="115"/>
        <v>232134.2702</v>
      </c>
      <c r="T138" s="46">
        <f t="shared" si="98"/>
        <v>112.64279415760869</v>
      </c>
      <c r="U138" s="47">
        <f t="shared" si="116"/>
        <v>146498.94772352002</v>
      </c>
      <c r="V138" s="47">
        <f t="shared" si="99"/>
        <v>85635.322476479982</v>
      </c>
      <c r="W138" s="47">
        <f t="shared" si="117"/>
        <v>179184.25035876504</v>
      </c>
      <c r="X138" s="47">
        <f t="shared" si="100"/>
        <v>52950.019841234956</v>
      </c>
      <c r="Y138" s="48">
        <f t="shared" si="118"/>
        <v>232134.2702</v>
      </c>
      <c r="Z138" s="47">
        <f t="shared" si="101"/>
        <v>0</v>
      </c>
      <c r="AA138" s="48">
        <f t="shared" si="119"/>
        <v>227378.40759200003</v>
      </c>
      <c r="AB138" s="47">
        <f t="shared" si="102"/>
        <v>4755.8626079999667</v>
      </c>
      <c r="AC138" s="47">
        <f t="shared" si="120"/>
        <v>143341.2049257149</v>
      </c>
      <c r="AD138" s="47">
        <f t="shared" si="121"/>
        <v>88793.065274285094</v>
      </c>
      <c r="AE138" s="47">
        <f t="shared" si="122"/>
        <v>69.556097110692392</v>
      </c>
      <c r="AF138" s="49">
        <f t="shared" si="123"/>
        <v>0.61749264682985572</v>
      </c>
      <c r="AG138" s="47">
        <f>IF(ISBLANK($D138),"",S138*_xlfn.XLOOKUP(Q138,DATA!$B$24:$B$25,DATA!$C$24:$C$25,"error",0,1)/1000)</f>
        <v>92.454437135256015</v>
      </c>
      <c r="AH138" s="47">
        <f>IF(ISBLANK($D138),"",V138*_xlfn.XLOOKUP(Q138,DATA!$B$24:$B$25,DATA!$C$24:$C$25,"error",0,1)/1000)</f>
        <v>34.106836235932448</v>
      </c>
      <c r="AI138" s="47">
        <f>IF(ISBLANK($D138),"",X138*_xlfn.XLOOKUP(Q138,DATA!$B$24:$B$25,DATA!$C$24:$C$25,"error",0,1)/1000)</f>
        <v>21.088933902367057</v>
      </c>
      <c r="AJ138" s="47">
        <f>IF(ISBLANK($D138),"",Z138*_xlfn.XLOOKUP(Q138,DATA!$B$24:$B$25,DATA!$C$24:$C$25,"error",0,1)/1000)</f>
        <v>0</v>
      </c>
      <c r="AK138" s="47">
        <f>IF(ISBLANK($D138),"",AB138*_xlfn.XLOOKUP(Q138,DATA!$B$24:$B$25,DATA!$C$24:$C$25,"error",0,1)/1000)</f>
        <v>1.8941649595142269</v>
      </c>
      <c r="AL138" s="47">
        <f t="shared" si="103"/>
        <v>57.089935097813736</v>
      </c>
      <c r="AM138" s="47">
        <f t="shared" si="104"/>
        <v>35.364502037442278</v>
      </c>
      <c r="AN138" s="47">
        <f t="shared" si="124"/>
        <v>3.1521549285341344</v>
      </c>
      <c r="AO138" s="47">
        <f t="shared" si="125"/>
        <v>1.162843399073638</v>
      </c>
      <c r="AP138" s="47">
        <f t="shared" si="126"/>
        <v>0.7190091573498697</v>
      </c>
      <c r="AQ138" s="47">
        <f t="shared" si="127"/>
        <v>0</v>
      </c>
      <c r="AR138" s="47">
        <f t="shared" si="128"/>
        <v>6.4579933614809709E-2</v>
      </c>
      <c r="AS138" s="47">
        <f t="shared" si="129"/>
        <v>1.9464324900383174</v>
      </c>
      <c r="AT138" s="47">
        <f t="shared" si="130"/>
        <v>1.205722438495817</v>
      </c>
      <c r="AU138" s="47">
        <f t="shared" si="131"/>
        <v>0.17143447474656007</v>
      </c>
      <c r="AV138" s="47">
        <f t="shared" si="132"/>
        <v>6.3242909010630163E-2</v>
      </c>
      <c r="AW138" s="47">
        <f t="shared" si="133"/>
        <v>3.9104346081606907E-2</v>
      </c>
      <c r="AX138" s="47">
        <f t="shared" si="134"/>
        <v>0</v>
      </c>
      <c r="AY138" s="47">
        <f t="shared" si="135"/>
        <v>3.5122724769023768E-3</v>
      </c>
      <c r="AZ138" s="47">
        <f t="shared" si="136"/>
        <v>0.10585952756913944</v>
      </c>
      <c r="BA138" s="47">
        <f t="shared" si="137"/>
        <v>6.5574947177420628E-2</v>
      </c>
      <c r="BB138" s="23">
        <f>IF(V138&gt;0,J138*DATA!$C$4,0)</f>
        <v>91006.5</v>
      </c>
      <c r="BC138" s="23">
        <f>IF(X138&gt;0,N138*_xlfn.XLOOKUP(Elektrenai!O138,DATA!$B$5:$B$6,DATA!$C$5:$C$6,"error",0,1),0)</f>
        <v>43792.000000000007</v>
      </c>
      <c r="BD138" s="23" t="str">
        <f>IF(Z138&gt;0,(L138-M138)*DATA!$C$7,"0,00 ")</f>
        <v xml:space="preserve">0,00 </v>
      </c>
      <c r="BE138" s="23">
        <f>IF(G138="basement",D138*DATA!$C$8,IF(G138="ground",0,"error"))</f>
        <v>20608</v>
      </c>
      <c r="BF138" s="23">
        <f t="shared" si="138"/>
        <v>155406.5</v>
      </c>
      <c r="BG138" s="23">
        <v>1.48</v>
      </c>
      <c r="BH138" s="23">
        <v>1.1000000000000001</v>
      </c>
      <c r="BI138" s="23">
        <f t="shared" si="139"/>
        <v>0.85</v>
      </c>
      <c r="BJ138" s="23">
        <v>2.33</v>
      </c>
      <c r="BK138" s="23">
        <f t="shared" si="140"/>
        <v>0.21630769230769231</v>
      </c>
      <c r="BL138" s="23">
        <f t="shared" si="141"/>
        <v>0.20657105606258153</v>
      </c>
      <c r="BM138" s="5">
        <v>1.1000000000000001</v>
      </c>
      <c r="BN138" s="5">
        <f t="shared" si="142"/>
        <v>0.40124223602484466</v>
      </c>
      <c r="BO138" s="50"/>
      <c r="BP138" s="48">
        <f t="shared" si="105"/>
        <v>9016</v>
      </c>
      <c r="BQ138" s="51">
        <f t="shared" si="106"/>
        <v>5</v>
      </c>
      <c r="BR138" s="47">
        <f t="shared" si="143"/>
        <v>2885.12</v>
      </c>
      <c r="BS138" s="46">
        <f t="shared" si="107"/>
        <v>17.5</v>
      </c>
      <c r="BT138" s="46">
        <f t="shared" si="144"/>
        <v>7212.8</v>
      </c>
      <c r="BU138" s="46">
        <f t="shared" si="108"/>
        <v>201.43549999999999</v>
      </c>
      <c r="BV138" s="46">
        <f t="shared" si="109"/>
        <v>127.12508480000001</v>
      </c>
      <c r="BW138" s="46">
        <f t="shared" si="110"/>
        <v>155.48789513950453</v>
      </c>
      <c r="BX138" s="46">
        <f t="shared" si="111"/>
        <v>201.43549999999999</v>
      </c>
      <c r="BY138" s="46">
        <f t="shared" si="112"/>
        <v>197.30858000000001</v>
      </c>
      <c r="BZ138" s="46">
        <f t="shared" si="97"/>
        <v>232134.2702</v>
      </c>
      <c r="CA138" s="46">
        <f t="shared" si="97"/>
        <v>146498.94772352002</v>
      </c>
      <c r="CB138" s="46">
        <f t="shared" si="97"/>
        <v>179184.25035876504</v>
      </c>
      <c r="CC138" s="46">
        <f t="shared" si="97"/>
        <v>232134.2702</v>
      </c>
      <c r="CD138" s="46">
        <f t="shared" si="97"/>
        <v>227378.40759200003</v>
      </c>
    </row>
    <row r="139" spans="1:82" s="54" customFormat="1" ht="15" customHeight="1" x14ac:dyDescent="0.35">
      <c r="A139" s="39">
        <v>136</v>
      </c>
      <c r="B139" s="40" t="s">
        <v>82</v>
      </c>
      <c r="C139" s="40" t="s">
        <v>226</v>
      </c>
      <c r="D139" s="41">
        <v>808</v>
      </c>
      <c r="E139" s="41">
        <f t="shared" si="113"/>
        <v>3232.0000000000005</v>
      </c>
      <c r="F139" s="41">
        <v>244.48000000000002</v>
      </c>
      <c r="G139" s="42" t="s">
        <v>84</v>
      </c>
      <c r="H139" s="43">
        <v>5</v>
      </c>
      <c r="I139" s="44">
        <v>17.5</v>
      </c>
      <c r="J139" s="41">
        <f t="shared" si="114"/>
        <v>4051.1000000000004</v>
      </c>
      <c r="K139" s="42" t="s">
        <v>85</v>
      </c>
      <c r="L139" s="44">
        <v>227.3</v>
      </c>
      <c r="M139" s="44">
        <v>204.5</v>
      </c>
      <c r="N139" s="41">
        <v>808</v>
      </c>
      <c r="O139" s="45" t="s">
        <v>95</v>
      </c>
      <c r="P139" s="45" t="s">
        <v>85</v>
      </c>
      <c r="Q139" s="45" t="s">
        <v>87</v>
      </c>
      <c r="R139" s="45" t="s">
        <v>88</v>
      </c>
      <c r="S139" s="46">
        <f t="shared" si="115"/>
        <v>162956.21678000005</v>
      </c>
      <c r="T139" s="46">
        <f t="shared" si="98"/>
        <v>50.419621528465356</v>
      </c>
      <c r="U139" s="47">
        <f t="shared" si="116"/>
        <v>162956.21678000005</v>
      </c>
      <c r="V139" s="47">
        <f t="shared" si="99"/>
        <v>0</v>
      </c>
      <c r="W139" s="47">
        <f t="shared" si="117"/>
        <v>159006.62282677865</v>
      </c>
      <c r="X139" s="47">
        <f t="shared" si="100"/>
        <v>3949.5939532213961</v>
      </c>
      <c r="Y139" s="48">
        <f t="shared" si="118"/>
        <v>161025.02486000006</v>
      </c>
      <c r="Z139" s="47">
        <f t="shared" si="101"/>
        <v>1931.1919199999829</v>
      </c>
      <c r="AA139" s="48">
        <f t="shared" si="119"/>
        <v>155497.48815565222</v>
      </c>
      <c r="AB139" s="47">
        <f t="shared" si="102"/>
        <v>7458.7286243478302</v>
      </c>
      <c r="AC139" s="47">
        <f t="shared" si="120"/>
        <v>13339.514497569209</v>
      </c>
      <c r="AD139" s="47">
        <f t="shared" si="121"/>
        <v>149616.70228243084</v>
      </c>
      <c r="AE139" s="47">
        <f t="shared" si="122"/>
        <v>4.1273250301884925</v>
      </c>
      <c r="AF139" s="49">
        <f t="shared" si="123"/>
        <v>8.1859500429973142E-2</v>
      </c>
      <c r="AG139" s="47">
        <f>IF(ISBLANK($D139),"",S139*_xlfn.XLOOKUP(Q139,DATA!$B$24:$B$25,DATA!$C$24:$C$25,"error",0,1)/1000)</f>
        <v>64.902202019138429</v>
      </c>
      <c r="AH139" s="47">
        <f>IF(ISBLANK($D139),"",V139*_xlfn.XLOOKUP(Q139,DATA!$B$24:$B$25,DATA!$C$24:$C$25,"error",0,1)/1000)</f>
        <v>0</v>
      </c>
      <c r="AI139" s="47">
        <f>IF(ISBLANK($D139),"",X139*_xlfn.XLOOKUP(Q139,DATA!$B$24:$B$25,DATA!$C$24:$C$25,"error",0,1)/1000)</f>
        <v>1.5730442796890176</v>
      </c>
      <c r="AJ139" s="47">
        <f>IF(ISBLANK($D139),"",Z139*_xlfn.XLOOKUP(Q139,DATA!$B$24:$B$25,DATA!$C$24:$C$25,"error",0,1)/1000)</f>
        <v>0.76915511789759328</v>
      </c>
      <c r="AK139" s="47">
        <f>IF(ISBLANK($D139),"",AB139*_xlfn.XLOOKUP(Q139,DATA!$B$24:$B$25,DATA!$C$24:$C$25,"error",0,1)/1000)</f>
        <v>2.9706624365052541</v>
      </c>
      <c r="AL139" s="47">
        <f t="shared" si="103"/>
        <v>5.3128618340918647</v>
      </c>
      <c r="AM139" s="47">
        <f t="shared" si="104"/>
        <v>59.589340185046566</v>
      </c>
      <c r="AN139" s="47">
        <f t="shared" si="124"/>
        <v>2.2127850464121344</v>
      </c>
      <c r="AO139" s="47">
        <f t="shared" si="125"/>
        <v>0</v>
      </c>
      <c r="AP139" s="47">
        <f t="shared" si="126"/>
        <v>5.3631598792496765E-2</v>
      </c>
      <c r="AQ139" s="47">
        <f t="shared" si="127"/>
        <v>2.622368564248832E-2</v>
      </c>
      <c r="AR139" s="47">
        <f t="shared" si="128"/>
        <v>0.10128219402322715</v>
      </c>
      <c r="AS139" s="47">
        <f t="shared" si="129"/>
        <v>0.18113747845821224</v>
      </c>
      <c r="AT139" s="47">
        <f t="shared" si="130"/>
        <v>2.0316475679539221</v>
      </c>
      <c r="AU139" s="47">
        <f t="shared" si="131"/>
        <v>0.12034549403798409</v>
      </c>
      <c r="AV139" s="47">
        <f t="shared" si="132"/>
        <v>0</v>
      </c>
      <c r="AW139" s="47">
        <f t="shared" si="133"/>
        <v>2.9168315572247624E-3</v>
      </c>
      <c r="AX139" s="47">
        <f t="shared" si="134"/>
        <v>1.4262128213759879E-3</v>
      </c>
      <c r="AY139" s="47">
        <f t="shared" si="135"/>
        <v>5.508377642346937E-3</v>
      </c>
      <c r="AZ139" s="47">
        <f t="shared" si="136"/>
        <v>9.8514220209476883E-3</v>
      </c>
      <c r="BA139" s="47">
        <f t="shared" si="137"/>
        <v>0.1104940720170364</v>
      </c>
      <c r="BB139" s="23">
        <f>IF(V139&gt;0,J139*DATA!$C$4,0)</f>
        <v>0</v>
      </c>
      <c r="BC139" s="23">
        <f>IF(X139&gt;0,N139*_xlfn.XLOOKUP(Elektrenai!O139,DATA!$B$5:$B$6,DATA!$C$5:$C$6,"error",0,1),0)</f>
        <v>68680</v>
      </c>
      <c r="BD139" s="23">
        <f>IF(Z139&gt;0,(L139-M139)*DATA!$C$7,"0,00 ")</f>
        <v>3420.0000000000018</v>
      </c>
      <c r="BE139" s="23">
        <f>IF(G139="basement",D139*DATA!$C$8,IF(G139="ground",0,"error"))</f>
        <v>32320</v>
      </c>
      <c r="BF139" s="23">
        <f t="shared" si="138"/>
        <v>104420</v>
      </c>
      <c r="BG139" s="23">
        <v>0.25</v>
      </c>
      <c r="BH139" s="23">
        <v>1.2755389353277609</v>
      </c>
      <c r="BI139" s="23">
        <f t="shared" si="139"/>
        <v>0.85</v>
      </c>
      <c r="BJ139" s="23">
        <v>0.21</v>
      </c>
      <c r="BK139" s="23">
        <f t="shared" si="140"/>
        <v>0.25</v>
      </c>
      <c r="BL139" s="23">
        <f t="shared" si="141"/>
        <v>0.10900763358778627</v>
      </c>
      <c r="BM139" s="5">
        <v>1.1000000000000001</v>
      </c>
      <c r="BN139" s="5">
        <f t="shared" si="142"/>
        <v>0.40124223602484466</v>
      </c>
      <c r="BO139" s="50"/>
      <c r="BP139" s="48">
        <f t="shared" si="105"/>
        <v>14140</v>
      </c>
      <c r="BQ139" s="51">
        <f t="shared" si="106"/>
        <v>5</v>
      </c>
      <c r="BR139" s="47">
        <f t="shared" si="143"/>
        <v>4524.8</v>
      </c>
      <c r="BS139" s="46">
        <f t="shared" si="107"/>
        <v>17.5</v>
      </c>
      <c r="BT139" s="46">
        <f t="shared" si="144"/>
        <v>11312</v>
      </c>
      <c r="BU139" s="46">
        <f t="shared" si="108"/>
        <v>141.40595000000002</v>
      </c>
      <c r="BV139" s="46">
        <f t="shared" si="109"/>
        <v>141.40595000000002</v>
      </c>
      <c r="BW139" s="46">
        <f t="shared" si="110"/>
        <v>137.97867305343513</v>
      </c>
      <c r="BX139" s="46">
        <f t="shared" si="111"/>
        <v>139.73015000000004</v>
      </c>
      <c r="BY139" s="46">
        <f t="shared" si="112"/>
        <v>134.93360652173916</v>
      </c>
      <c r="BZ139" s="46">
        <f t="shared" si="97"/>
        <v>162956.21678000005</v>
      </c>
      <c r="CA139" s="46">
        <f t="shared" si="97"/>
        <v>162956.21678000005</v>
      </c>
      <c r="CB139" s="46">
        <f t="shared" si="97"/>
        <v>159006.62282677865</v>
      </c>
      <c r="CC139" s="46">
        <f t="shared" si="97"/>
        <v>161025.02486000006</v>
      </c>
      <c r="CD139" s="46">
        <f t="shared" si="97"/>
        <v>155497.48815565222</v>
      </c>
    </row>
    <row r="140" spans="1:82" s="54" customFormat="1" ht="15" customHeight="1" x14ac:dyDescent="0.35">
      <c r="A140" s="39">
        <v>137</v>
      </c>
      <c r="B140" s="40" t="s">
        <v>82</v>
      </c>
      <c r="C140" s="40" t="s">
        <v>227</v>
      </c>
      <c r="D140" s="41">
        <v>318.01</v>
      </c>
      <c r="E140" s="41">
        <f t="shared" si="113"/>
        <v>1272.04</v>
      </c>
      <c r="F140" s="41">
        <v>85.4</v>
      </c>
      <c r="G140" s="42" t="s">
        <v>84</v>
      </c>
      <c r="H140" s="43">
        <v>5</v>
      </c>
      <c r="I140" s="44">
        <v>17.5</v>
      </c>
      <c r="J140" s="41">
        <f t="shared" si="114"/>
        <v>1255.3</v>
      </c>
      <c r="K140" s="42" t="s">
        <v>85</v>
      </c>
      <c r="L140" s="44">
        <v>239.2</v>
      </c>
      <c r="M140" s="44">
        <v>239.2</v>
      </c>
      <c r="N140" s="41">
        <v>318.01</v>
      </c>
      <c r="O140" s="45" t="s">
        <v>95</v>
      </c>
      <c r="P140" s="45" t="s">
        <v>85</v>
      </c>
      <c r="Q140" s="45" t="s">
        <v>87</v>
      </c>
      <c r="R140" s="45" t="s">
        <v>88</v>
      </c>
      <c r="S140" s="46">
        <f t="shared" si="115"/>
        <v>67244.58888077001</v>
      </c>
      <c r="T140" s="46">
        <f t="shared" si="98"/>
        <v>52.863580454050194</v>
      </c>
      <c r="U140" s="47">
        <f t="shared" si="116"/>
        <v>67244.58888077001</v>
      </c>
      <c r="V140" s="47">
        <f t="shared" si="99"/>
        <v>0</v>
      </c>
      <c r="W140" s="47">
        <f t="shared" si="117"/>
        <v>65690.120597275061</v>
      </c>
      <c r="X140" s="47">
        <f t="shared" si="100"/>
        <v>1554.468283494949</v>
      </c>
      <c r="Y140" s="48">
        <f t="shared" si="118"/>
        <v>67244.58888077001</v>
      </c>
      <c r="Z140" s="47">
        <f t="shared" si="101"/>
        <v>0</v>
      </c>
      <c r="AA140" s="48">
        <f t="shared" si="119"/>
        <v>64309.00683890262</v>
      </c>
      <c r="AB140" s="47">
        <f t="shared" si="102"/>
        <v>2935.5820418673902</v>
      </c>
      <c r="AC140" s="47">
        <f t="shared" si="120"/>
        <v>4490.0503253623392</v>
      </c>
      <c r="AD140" s="47">
        <f t="shared" si="121"/>
        <v>62754.538555407671</v>
      </c>
      <c r="AE140" s="47">
        <f t="shared" si="122"/>
        <v>3.5298027777132317</v>
      </c>
      <c r="AF140" s="49">
        <f t="shared" si="123"/>
        <v>6.6771920240653926E-2</v>
      </c>
      <c r="AG140" s="47">
        <f>IF(ISBLANK($D140),"",S140*_xlfn.XLOOKUP(Q140,DATA!$B$24:$B$25,DATA!$C$24:$C$25,"error",0,1)/1000)</f>
        <v>26.782174859433081</v>
      </c>
      <c r="AH140" s="47">
        <f>IF(ISBLANK($D140),"",V140*_xlfn.XLOOKUP(Q140,DATA!$B$24:$B$25,DATA!$C$24:$C$25,"error",0,1)/1000)</f>
        <v>0</v>
      </c>
      <c r="AI140" s="47">
        <f>IF(ISBLANK($D140),"",X140*_xlfn.XLOOKUP(Q140,DATA!$B$24:$B$25,DATA!$C$24:$C$25,"error",0,1)/1000)</f>
        <v>0.61911362795036839</v>
      </c>
      <c r="AJ140" s="47">
        <f>IF(ISBLANK($D140),"",Z140*_xlfn.XLOOKUP(Q140,DATA!$B$24:$B$25,DATA!$C$24:$C$25,"error",0,1)/1000)</f>
        <v>0</v>
      </c>
      <c r="AK140" s="47">
        <f>IF(ISBLANK($D140),"",AB140*_xlfn.XLOOKUP(Q140,DATA!$B$24:$B$25,DATA!$C$24:$C$25,"error",0,1)/1000)</f>
        <v>1.1691836156349442</v>
      </c>
      <c r="AL140" s="47">
        <f t="shared" si="103"/>
        <v>1.7882972435853126</v>
      </c>
      <c r="AM140" s="47">
        <f t="shared" si="104"/>
        <v>24.993877615847769</v>
      </c>
      <c r="AN140" s="47">
        <f t="shared" si="124"/>
        <v>0.91311533654702415</v>
      </c>
      <c r="AO140" s="47">
        <f t="shared" si="125"/>
        <v>0</v>
      </c>
      <c r="AP140" s="47">
        <f t="shared" si="126"/>
        <v>2.1108149420794135E-2</v>
      </c>
      <c r="AQ140" s="47">
        <f t="shared" si="127"/>
        <v>0</v>
      </c>
      <c r="AR140" s="47">
        <f t="shared" si="128"/>
        <v>3.9862315001641634E-2</v>
      </c>
      <c r="AS140" s="47">
        <f t="shared" si="129"/>
        <v>6.0970464422435769E-2</v>
      </c>
      <c r="AT140" s="47">
        <f t="shared" si="130"/>
        <v>0.85214487212458834</v>
      </c>
      <c r="AU140" s="47">
        <f t="shared" si="131"/>
        <v>4.9661089525432689E-2</v>
      </c>
      <c r="AV140" s="47">
        <f t="shared" si="132"/>
        <v>0</v>
      </c>
      <c r="AW140" s="47">
        <f t="shared" si="133"/>
        <v>1.1479970340507845E-3</v>
      </c>
      <c r="AX140" s="47">
        <f t="shared" si="134"/>
        <v>0</v>
      </c>
      <c r="AY140" s="47">
        <f t="shared" si="135"/>
        <v>2.1679692748053808E-3</v>
      </c>
      <c r="AZ140" s="47">
        <f t="shared" si="136"/>
        <v>3.3159663088561655E-3</v>
      </c>
      <c r="BA140" s="47">
        <f t="shared" si="137"/>
        <v>4.6345123216576523E-2</v>
      </c>
      <c r="BB140" s="23">
        <f>IF(V140&gt;0,J140*DATA!$C$4,0)</f>
        <v>0</v>
      </c>
      <c r="BC140" s="23">
        <f>IF(X140&gt;0,N140*_xlfn.XLOOKUP(Elektrenai!O140,DATA!$B$5:$B$6,DATA!$C$5:$C$6,"error",0,1),0)</f>
        <v>27030.85</v>
      </c>
      <c r="BD140" s="23" t="str">
        <f>IF(Z140&gt;0,(L140-M140)*DATA!$C$7,"0,00 ")</f>
        <v xml:space="preserve">0,00 </v>
      </c>
      <c r="BE140" s="23">
        <f>IF(G140="basement",D140*DATA!$C$8,IF(G140="ground",0,"error"))</f>
        <v>12720.4</v>
      </c>
      <c r="BF140" s="23">
        <f t="shared" si="138"/>
        <v>39751.25</v>
      </c>
      <c r="BG140" s="23">
        <v>0.25</v>
      </c>
      <c r="BH140" s="23">
        <v>1.1000000000000001</v>
      </c>
      <c r="BI140" s="23">
        <f t="shared" si="139"/>
        <v>0.85</v>
      </c>
      <c r="BJ140" s="23">
        <v>0.21</v>
      </c>
      <c r="BK140" s="23">
        <f t="shared" si="140"/>
        <v>0.25</v>
      </c>
      <c r="BL140" s="23">
        <f t="shared" si="141"/>
        <v>0.10900763358778627</v>
      </c>
      <c r="BM140" s="5">
        <v>1.1000000000000001</v>
      </c>
      <c r="BN140" s="5">
        <f t="shared" si="142"/>
        <v>0.40124223602484466</v>
      </c>
      <c r="BO140" s="50"/>
      <c r="BP140" s="48">
        <f t="shared" si="105"/>
        <v>5565.1750000000002</v>
      </c>
      <c r="BQ140" s="51">
        <f t="shared" si="106"/>
        <v>5</v>
      </c>
      <c r="BR140" s="47">
        <f t="shared" si="143"/>
        <v>1780.856</v>
      </c>
      <c r="BS140" s="46">
        <f t="shared" si="107"/>
        <v>17.5</v>
      </c>
      <c r="BT140" s="46">
        <f t="shared" si="144"/>
        <v>4452.1400000000003</v>
      </c>
      <c r="BU140" s="46">
        <f t="shared" si="108"/>
        <v>58.351777925</v>
      </c>
      <c r="BV140" s="46">
        <f t="shared" si="109"/>
        <v>58.351777925</v>
      </c>
      <c r="BW140" s="46">
        <f t="shared" si="110"/>
        <v>57.002881462404595</v>
      </c>
      <c r="BX140" s="46">
        <f t="shared" si="111"/>
        <v>58.351777925</v>
      </c>
      <c r="BY140" s="46">
        <f t="shared" si="112"/>
        <v>55.804414126086961</v>
      </c>
      <c r="BZ140" s="46">
        <f t="shared" si="97"/>
        <v>67244.58888077001</v>
      </c>
      <c r="CA140" s="46">
        <f t="shared" si="97"/>
        <v>67244.58888077001</v>
      </c>
      <c r="CB140" s="46">
        <f t="shared" si="97"/>
        <v>65690.120597275061</v>
      </c>
      <c r="CC140" s="46">
        <f t="shared" si="97"/>
        <v>67244.58888077001</v>
      </c>
      <c r="CD140" s="46">
        <f t="shared" si="97"/>
        <v>64309.00683890262</v>
      </c>
    </row>
    <row r="141" spans="1:82" s="54" customFormat="1" ht="15" customHeight="1" x14ac:dyDescent="0.35">
      <c r="A141" s="39">
        <v>138</v>
      </c>
      <c r="B141" s="40" t="s">
        <v>82</v>
      </c>
      <c r="C141" s="40" t="s">
        <v>228</v>
      </c>
      <c r="D141" s="41">
        <v>313.11</v>
      </c>
      <c r="E141" s="41">
        <f t="shared" si="113"/>
        <v>1252.44</v>
      </c>
      <c r="F141" s="41">
        <v>79.8</v>
      </c>
      <c r="G141" s="42" t="s">
        <v>84</v>
      </c>
      <c r="H141" s="43">
        <v>5</v>
      </c>
      <c r="I141" s="44">
        <v>17.5</v>
      </c>
      <c r="J141" s="41">
        <f t="shared" si="114"/>
        <v>1159.0999999999999</v>
      </c>
      <c r="K141" s="42" t="s">
        <v>85</v>
      </c>
      <c r="L141" s="44">
        <v>237.4</v>
      </c>
      <c r="M141" s="44">
        <v>237.4</v>
      </c>
      <c r="N141" s="41">
        <v>313.11</v>
      </c>
      <c r="O141" s="45" t="s">
        <v>95</v>
      </c>
      <c r="P141" s="45" t="s">
        <v>85</v>
      </c>
      <c r="Q141" s="45" t="s">
        <v>87</v>
      </c>
      <c r="R141" s="45" t="s">
        <v>88</v>
      </c>
      <c r="S141" s="46">
        <f t="shared" si="115"/>
        <v>65378.861059470008</v>
      </c>
      <c r="T141" s="46">
        <f t="shared" si="98"/>
        <v>52.201192120556676</v>
      </c>
      <c r="U141" s="47">
        <f t="shared" si="116"/>
        <v>65378.861059470008</v>
      </c>
      <c r="V141" s="47">
        <f t="shared" si="99"/>
        <v>0</v>
      </c>
      <c r="W141" s="47">
        <f t="shared" si="117"/>
        <v>63848.34452148345</v>
      </c>
      <c r="X141" s="47">
        <f t="shared" si="100"/>
        <v>1530.5165379865575</v>
      </c>
      <c r="Y141" s="48">
        <f t="shared" si="118"/>
        <v>65378.861059470008</v>
      </c>
      <c r="Z141" s="47">
        <f t="shared" si="101"/>
        <v>0</v>
      </c>
      <c r="AA141" s="48">
        <f t="shared" si="119"/>
        <v>62488.5114065374</v>
      </c>
      <c r="AB141" s="47">
        <f t="shared" si="102"/>
        <v>2890.3496529326076</v>
      </c>
      <c r="AC141" s="47">
        <f t="shared" si="120"/>
        <v>4420.8661909191651</v>
      </c>
      <c r="AD141" s="47">
        <f t="shared" si="121"/>
        <v>60957.994868550843</v>
      </c>
      <c r="AE141" s="47">
        <f t="shared" si="122"/>
        <v>3.5298027777132357</v>
      </c>
      <c r="AF141" s="49">
        <f t="shared" si="123"/>
        <v>6.761919861066179E-2</v>
      </c>
      <c r="AG141" s="47">
        <f>IF(ISBLANK($D141),"",S141*_xlfn.XLOOKUP(Q141,DATA!$B$24:$B$25,DATA!$C$24:$C$25,"error",0,1)/1000)</f>
        <v>26.039092782765717</v>
      </c>
      <c r="AH141" s="47">
        <f>IF(ISBLANK($D141),"",V141*_xlfn.XLOOKUP(Q141,DATA!$B$24:$B$25,DATA!$C$24:$C$25,"error",0,1)/1000)</f>
        <v>0</v>
      </c>
      <c r="AI141" s="47">
        <f>IF(ISBLANK($D141),"",X141*_xlfn.XLOOKUP(Q141,DATA!$B$24:$B$25,DATA!$C$24:$C$25,"error",0,1)/1000)</f>
        <v>0.60957412674928613</v>
      </c>
      <c r="AJ141" s="47">
        <f>IF(ISBLANK($D141),"",Z141*_xlfn.XLOOKUP(Q141,DATA!$B$24:$B$25,DATA!$C$24:$C$25,"error",0,1)/1000)</f>
        <v>0</v>
      </c>
      <c r="AK141" s="47">
        <f>IF(ISBLANK($D141),"",AB141*_xlfn.XLOOKUP(Q141,DATA!$B$24:$B$25,DATA!$C$24:$C$25,"error",0,1)/1000)</f>
        <v>1.1511684597699992</v>
      </c>
      <c r="AL141" s="47">
        <f t="shared" si="103"/>
        <v>1.7607425865192852</v>
      </c>
      <c r="AM141" s="47">
        <f t="shared" si="104"/>
        <v>24.278350196246432</v>
      </c>
      <c r="AN141" s="47">
        <f t="shared" si="124"/>
        <v>0.88778058893674183</v>
      </c>
      <c r="AO141" s="47">
        <f t="shared" si="125"/>
        <v>0</v>
      </c>
      <c r="AP141" s="47">
        <f t="shared" si="126"/>
        <v>2.078290828950308E-2</v>
      </c>
      <c r="AQ141" s="47">
        <f t="shared" si="127"/>
        <v>0</v>
      </c>
      <c r="AR141" s="47">
        <f t="shared" si="128"/>
        <v>3.9248103676500778E-2</v>
      </c>
      <c r="AS141" s="47">
        <f t="shared" si="129"/>
        <v>6.0031011966003855E-2</v>
      </c>
      <c r="AT141" s="47">
        <f t="shared" si="130"/>
        <v>0.82774957697073792</v>
      </c>
      <c r="AU141" s="47">
        <f t="shared" si="131"/>
        <v>4.8283222876148037E-2</v>
      </c>
      <c r="AV141" s="47">
        <f t="shared" si="132"/>
        <v>0</v>
      </c>
      <c r="AW141" s="47">
        <f t="shared" si="133"/>
        <v>1.1303083278250442E-3</v>
      </c>
      <c r="AX141" s="47">
        <f t="shared" si="134"/>
        <v>0</v>
      </c>
      <c r="AY141" s="47">
        <f t="shared" si="135"/>
        <v>2.1345645094000593E-3</v>
      </c>
      <c r="AZ141" s="47">
        <f t="shared" si="136"/>
        <v>3.2648728372251033E-3</v>
      </c>
      <c r="BA141" s="47">
        <f t="shared" si="137"/>
        <v>4.5018350038922933E-2</v>
      </c>
      <c r="BB141" s="23">
        <f>IF(V141&gt;0,J141*DATA!$C$4,0)</f>
        <v>0</v>
      </c>
      <c r="BC141" s="23">
        <f>IF(X141&gt;0,N141*_xlfn.XLOOKUP(Elektrenai!O141,DATA!$B$5:$B$6,DATA!$C$5:$C$6,"error",0,1),0)</f>
        <v>26614.350000000002</v>
      </c>
      <c r="BD141" s="23" t="str">
        <f>IF(Z141&gt;0,(L141-M141)*DATA!$C$7,"0,00 ")</f>
        <v xml:space="preserve">0,00 </v>
      </c>
      <c r="BE141" s="23">
        <f>IF(G141="basement",D141*DATA!$C$8,IF(G141="ground",0,"error"))</f>
        <v>12524.400000000001</v>
      </c>
      <c r="BF141" s="23">
        <f t="shared" si="138"/>
        <v>39138.75</v>
      </c>
      <c r="BG141" s="23">
        <v>0.25</v>
      </c>
      <c r="BH141" s="23">
        <v>1.1000000000000001</v>
      </c>
      <c r="BI141" s="23">
        <f t="shared" si="139"/>
        <v>0.85</v>
      </c>
      <c r="BJ141" s="23">
        <v>0.21</v>
      </c>
      <c r="BK141" s="23">
        <f t="shared" si="140"/>
        <v>0.25</v>
      </c>
      <c r="BL141" s="23">
        <f t="shared" si="141"/>
        <v>0.10900763358778627</v>
      </c>
      <c r="BM141" s="5">
        <v>1.1000000000000001</v>
      </c>
      <c r="BN141" s="5">
        <f t="shared" si="142"/>
        <v>0.40124223602484466</v>
      </c>
      <c r="BO141" s="50"/>
      <c r="BP141" s="48">
        <f t="shared" si="105"/>
        <v>5479.4250000000002</v>
      </c>
      <c r="BQ141" s="51">
        <f t="shared" si="106"/>
        <v>5</v>
      </c>
      <c r="BR141" s="47">
        <f t="shared" si="143"/>
        <v>1753.4160000000002</v>
      </c>
      <c r="BS141" s="46">
        <f t="shared" si="107"/>
        <v>17.5</v>
      </c>
      <c r="BT141" s="46">
        <f t="shared" si="144"/>
        <v>4383.54</v>
      </c>
      <c r="BU141" s="46">
        <f t="shared" si="108"/>
        <v>56.732784675000005</v>
      </c>
      <c r="BV141" s="46">
        <f t="shared" si="109"/>
        <v>56.732784675000005</v>
      </c>
      <c r="BW141" s="46">
        <f t="shared" si="110"/>
        <v>55.404672441412224</v>
      </c>
      <c r="BX141" s="46">
        <f t="shared" si="111"/>
        <v>56.732784675000005</v>
      </c>
      <c r="BY141" s="46">
        <f t="shared" si="112"/>
        <v>54.224671473913048</v>
      </c>
      <c r="BZ141" s="46">
        <f t="shared" si="97"/>
        <v>65378.861059470008</v>
      </c>
      <c r="CA141" s="46">
        <f t="shared" si="97"/>
        <v>65378.861059470008</v>
      </c>
      <c r="CB141" s="46">
        <f t="shared" si="97"/>
        <v>63848.34452148345</v>
      </c>
      <c r="CC141" s="46">
        <f t="shared" si="97"/>
        <v>65378.861059470008</v>
      </c>
      <c r="CD141" s="46">
        <f t="shared" si="97"/>
        <v>62488.5114065374</v>
      </c>
    </row>
    <row r="142" spans="1:82" s="54" customFormat="1" ht="15" customHeight="1" x14ac:dyDescent="0.35">
      <c r="A142" s="39">
        <v>139</v>
      </c>
      <c r="B142" s="40" t="s">
        <v>82</v>
      </c>
      <c r="C142" s="40" t="s">
        <v>229</v>
      </c>
      <c r="D142" s="41">
        <v>290.08</v>
      </c>
      <c r="E142" s="41">
        <f t="shared" si="113"/>
        <v>1160.32</v>
      </c>
      <c r="F142" s="41">
        <v>81.8</v>
      </c>
      <c r="G142" s="42" t="s">
        <v>84</v>
      </c>
      <c r="H142" s="43">
        <v>5</v>
      </c>
      <c r="I142" s="44">
        <v>17.5</v>
      </c>
      <c r="J142" s="41">
        <f t="shared" si="114"/>
        <v>1202.5999999999999</v>
      </c>
      <c r="K142" s="42" t="s">
        <v>85</v>
      </c>
      <c r="L142" s="44">
        <v>228.9</v>
      </c>
      <c r="M142" s="44">
        <v>228.9</v>
      </c>
      <c r="N142" s="41">
        <v>290.08</v>
      </c>
      <c r="O142" s="45" t="s">
        <v>95</v>
      </c>
      <c r="P142" s="45" t="s">
        <v>85</v>
      </c>
      <c r="Q142" s="45" t="s">
        <v>87</v>
      </c>
      <c r="R142" s="45" t="s">
        <v>88</v>
      </c>
      <c r="S142" s="46">
        <f t="shared" si="115"/>
        <v>62605.15379216001</v>
      </c>
      <c r="T142" s="46">
        <f t="shared" si="98"/>
        <v>53.955076006756769</v>
      </c>
      <c r="U142" s="47">
        <f t="shared" si="116"/>
        <v>62605.15379216001</v>
      </c>
      <c r="V142" s="47">
        <f t="shared" si="99"/>
        <v>0</v>
      </c>
      <c r="W142" s="47">
        <f t="shared" si="117"/>
        <v>61187.210458062909</v>
      </c>
      <c r="X142" s="47">
        <f t="shared" si="100"/>
        <v>1417.9433340971009</v>
      </c>
      <c r="Y142" s="48">
        <f t="shared" si="118"/>
        <v>62605.15379216001</v>
      </c>
      <c r="Z142" s="47">
        <f t="shared" si="101"/>
        <v>0</v>
      </c>
      <c r="AA142" s="48">
        <f t="shared" si="119"/>
        <v>59927.396367220877</v>
      </c>
      <c r="AB142" s="47">
        <f t="shared" si="102"/>
        <v>2677.7574249391328</v>
      </c>
      <c r="AC142" s="47">
        <f t="shared" si="120"/>
        <v>4095.7007590362336</v>
      </c>
      <c r="AD142" s="47">
        <f t="shared" si="121"/>
        <v>58509.453033123777</v>
      </c>
      <c r="AE142" s="47">
        <f t="shared" si="122"/>
        <v>3.5298027777132464</v>
      </c>
      <c r="AF142" s="49">
        <f t="shared" si="123"/>
        <v>6.5421143643115465E-2</v>
      </c>
      <c r="AG142" s="47">
        <f>IF(ISBLANK($D142),"",S142*_xlfn.XLOOKUP(Q142,DATA!$B$24:$B$25,DATA!$C$24:$C$25,"error",0,1)/1000)</f>
        <v>24.934380652341488</v>
      </c>
      <c r="AH142" s="47">
        <f>IF(ISBLANK($D142),"",V142*_xlfn.XLOOKUP(Q142,DATA!$B$24:$B$25,DATA!$C$24:$C$25,"error",0,1)/1000)</f>
        <v>0</v>
      </c>
      <c r="AI142" s="47">
        <f>IF(ISBLANK($D142),"",X142*_xlfn.XLOOKUP(Q142,DATA!$B$24:$B$25,DATA!$C$24:$C$25,"error",0,1)/1000)</f>
        <v>0.5647384711041934</v>
      </c>
      <c r="AJ142" s="47">
        <f>IF(ISBLANK($D142),"",Z142*_xlfn.XLOOKUP(Q142,DATA!$B$24:$B$25,DATA!$C$24:$C$25,"error",0,1)/1000)</f>
        <v>0</v>
      </c>
      <c r="AK142" s="47">
        <f>IF(ISBLANK($D142),"",AB142*_xlfn.XLOOKUP(Q142,DATA!$B$24:$B$25,DATA!$C$24:$C$25,"error",0,1)/1000)</f>
        <v>1.0664972272047577</v>
      </c>
      <c r="AL142" s="47">
        <f t="shared" si="103"/>
        <v>1.6312356983089511</v>
      </c>
      <c r="AM142" s="47">
        <f t="shared" si="104"/>
        <v>23.303144954032536</v>
      </c>
      <c r="AN142" s="47">
        <f t="shared" si="124"/>
        <v>0.85011637406045804</v>
      </c>
      <c r="AO142" s="47">
        <f t="shared" si="125"/>
        <v>0</v>
      </c>
      <c r="AP142" s="47">
        <f t="shared" si="126"/>
        <v>1.9254274972434895E-2</v>
      </c>
      <c r="AQ142" s="47">
        <f t="shared" si="127"/>
        <v>0</v>
      </c>
      <c r="AR142" s="47">
        <f t="shared" si="128"/>
        <v>3.6361310448338791E-2</v>
      </c>
      <c r="AS142" s="47">
        <f t="shared" si="129"/>
        <v>5.5615585420773682E-2</v>
      </c>
      <c r="AT142" s="47">
        <f t="shared" si="130"/>
        <v>0.79450078863968432</v>
      </c>
      <c r="AU142" s="47">
        <f t="shared" si="131"/>
        <v>4.6234800434850072E-2</v>
      </c>
      <c r="AV142" s="47">
        <f t="shared" si="132"/>
        <v>0</v>
      </c>
      <c r="AW142" s="47">
        <f t="shared" si="133"/>
        <v>1.0471714085640539E-3</v>
      </c>
      <c r="AX142" s="47">
        <f t="shared" si="134"/>
        <v>0</v>
      </c>
      <c r="AY142" s="47">
        <f t="shared" si="135"/>
        <v>1.9775621119950495E-3</v>
      </c>
      <c r="AZ142" s="47">
        <f t="shared" si="136"/>
        <v>3.0247335205591031E-3</v>
      </c>
      <c r="BA142" s="47">
        <f t="shared" si="137"/>
        <v>4.3210066914290968E-2</v>
      </c>
      <c r="BB142" s="23">
        <f>IF(V142&gt;0,J142*DATA!$C$4,0)</f>
        <v>0</v>
      </c>
      <c r="BC142" s="23">
        <f>IF(X142&gt;0,N142*_xlfn.XLOOKUP(Elektrenai!O142,DATA!$B$5:$B$6,DATA!$C$5:$C$6,"error",0,1),0)</f>
        <v>24656.799999999999</v>
      </c>
      <c r="BD142" s="23" t="str">
        <f>IF(Z142&gt;0,(L142-M142)*DATA!$C$7,"0,00 ")</f>
        <v xml:space="preserve">0,00 </v>
      </c>
      <c r="BE142" s="23">
        <f>IF(G142="basement",D142*DATA!$C$8,IF(G142="ground",0,"error"))</f>
        <v>11603.199999999999</v>
      </c>
      <c r="BF142" s="23">
        <f t="shared" si="138"/>
        <v>36260</v>
      </c>
      <c r="BG142" s="23">
        <v>0.25</v>
      </c>
      <c r="BH142" s="23">
        <v>1.1000000000000001</v>
      </c>
      <c r="BI142" s="23">
        <f t="shared" si="139"/>
        <v>0.85</v>
      </c>
      <c r="BJ142" s="23">
        <v>0.21</v>
      </c>
      <c r="BK142" s="23">
        <f t="shared" si="140"/>
        <v>0.25</v>
      </c>
      <c r="BL142" s="23">
        <f t="shared" si="141"/>
        <v>0.10900763358778627</v>
      </c>
      <c r="BM142" s="5">
        <v>1.1000000000000001</v>
      </c>
      <c r="BN142" s="5">
        <f t="shared" si="142"/>
        <v>0.40124223602484466</v>
      </c>
      <c r="BO142" s="50"/>
      <c r="BP142" s="48">
        <f t="shared" si="105"/>
        <v>5076.3999999999996</v>
      </c>
      <c r="BQ142" s="51">
        <f t="shared" si="106"/>
        <v>5</v>
      </c>
      <c r="BR142" s="47">
        <f t="shared" si="143"/>
        <v>1624.4479999999999</v>
      </c>
      <c r="BS142" s="46">
        <f t="shared" si="107"/>
        <v>17.5</v>
      </c>
      <c r="BT142" s="46">
        <f t="shared" si="144"/>
        <v>4061.12</v>
      </c>
      <c r="BU142" s="46">
        <f t="shared" si="108"/>
        <v>54.325888400000004</v>
      </c>
      <c r="BV142" s="46">
        <f t="shared" si="109"/>
        <v>54.325888400000004</v>
      </c>
      <c r="BW142" s="46">
        <f t="shared" si="110"/>
        <v>53.095462042748096</v>
      </c>
      <c r="BX142" s="46">
        <f t="shared" si="111"/>
        <v>54.325888400000004</v>
      </c>
      <c r="BY142" s="46">
        <f t="shared" si="112"/>
        <v>52.002253008695654</v>
      </c>
      <c r="BZ142" s="46">
        <f t="shared" si="97"/>
        <v>62605.15379216001</v>
      </c>
      <c r="CA142" s="46">
        <f t="shared" si="97"/>
        <v>62605.15379216001</v>
      </c>
      <c r="CB142" s="46">
        <f t="shared" si="97"/>
        <v>61187.210458062909</v>
      </c>
      <c r="CC142" s="46">
        <f t="shared" si="97"/>
        <v>62605.15379216001</v>
      </c>
      <c r="CD142" s="46">
        <f t="shared" si="97"/>
        <v>59927.396367220877</v>
      </c>
    </row>
    <row r="143" spans="1:82" s="54" customFormat="1" ht="15" customHeight="1" x14ac:dyDescent="0.35">
      <c r="A143" s="39">
        <v>140</v>
      </c>
      <c r="B143" s="40" t="s">
        <v>82</v>
      </c>
      <c r="C143" s="40" t="s">
        <v>230</v>
      </c>
      <c r="D143" s="41">
        <v>791.78</v>
      </c>
      <c r="E143" s="41">
        <f t="shared" si="113"/>
        <v>3167.12</v>
      </c>
      <c r="F143" s="41">
        <v>179.52</v>
      </c>
      <c r="G143" s="42" t="s">
        <v>84</v>
      </c>
      <c r="H143" s="43">
        <v>5</v>
      </c>
      <c r="I143" s="44">
        <v>17.5</v>
      </c>
      <c r="J143" s="41">
        <f t="shared" si="114"/>
        <v>2898.8</v>
      </c>
      <c r="K143" s="42" t="s">
        <v>85</v>
      </c>
      <c r="L143" s="44">
        <v>242.8</v>
      </c>
      <c r="M143" s="44">
        <v>242.8</v>
      </c>
      <c r="N143" s="41">
        <v>791.78</v>
      </c>
      <c r="O143" s="45" t="s">
        <v>95</v>
      </c>
      <c r="P143" s="45" t="s">
        <v>85</v>
      </c>
      <c r="Q143" s="45" t="s">
        <v>87</v>
      </c>
      <c r="R143" s="45" t="s">
        <v>88</v>
      </c>
      <c r="S143" s="46">
        <f t="shared" si="115"/>
        <v>145901.69435506003</v>
      </c>
      <c r="T143" s="46">
        <f t="shared" si="98"/>
        <v>46.06762432590493</v>
      </c>
      <c r="U143" s="47">
        <f t="shared" si="116"/>
        <v>145901.69435506003</v>
      </c>
      <c r="V143" s="47">
        <f t="shared" si="99"/>
        <v>0</v>
      </c>
      <c r="W143" s="47">
        <f t="shared" si="117"/>
        <v>142031.38556758277</v>
      </c>
      <c r="X143" s="47">
        <f t="shared" si="100"/>
        <v>3870.3087874772609</v>
      </c>
      <c r="Y143" s="48">
        <f t="shared" si="118"/>
        <v>145901.69435506003</v>
      </c>
      <c r="Z143" s="47">
        <f t="shared" si="101"/>
        <v>0</v>
      </c>
      <c r="AA143" s="48">
        <f t="shared" si="119"/>
        <v>138592.69416918608</v>
      </c>
      <c r="AB143" s="47">
        <f t="shared" si="102"/>
        <v>7309.0001858739415</v>
      </c>
      <c r="AC143" s="47">
        <f t="shared" si="120"/>
        <v>11179.308973351202</v>
      </c>
      <c r="AD143" s="47">
        <f t="shared" si="121"/>
        <v>134722.38538170882</v>
      </c>
      <c r="AE143" s="47">
        <f t="shared" si="122"/>
        <v>3.5298027777132548</v>
      </c>
      <c r="AF143" s="49">
        <f t="shared" si="123"/>
        <v>7.6622201152412361E-2</v>
      </c>
      <c r="AG143" s="47">
        <f>IF(ISBLANK($D143),"",S143*_xlfn.XLOOKUP(Q143,DATA!$B$24:$B$25,DATA!$C$24:$C$25,"error",0,1)/1000)</f>
        <v>58.109726827733311</v>
      </c>
      <c r="AH143" s="47">
        <f>IF(ISBLANK($D143),"",V143*_xlfn.XLOOKUP(Q143,DATA!$B$24:$B$25,DATA!$C$24:$C$25,"error",0,1)/1000)</f>
        <v>0</v>
      </c>
      <c r="AI143" s="47">
        <f>IF(ISBLANK($D143),"",X143*_xlfn.XLOOKUP(Q143,DATA!$B$24:$B$25,DATA!$C$24:$C$25,"error",0,1)/1000)</f>
        <v>1.5414665838764436</v>
      </c>
      <c r="AJ143" s="47">
        <f>IF(ISBLANK($D143),"",Z143*_xlfn.XLOOKUP(Q143,DATA!$B$24:$B$25,DATA!$C$24:$C$25,"error",0,1)/1000)</f>
        <v>0</v>
      </c>
      <c r="AK143" s="47">
        <f>IF(ISBLANK($D143),"",AB143*_xlfn.XLOOKUP(Q143,DATA!$B$24:$B$25,DATA!$C$24:$C$25,"error",0,1)/1000)</f>
        <v>2.9110285940298737</v>
      </c>
      <c r="AL143" s="47">
        <f t="shared" si="103"/>
        <v>4.4524951779063171</v>
      </c>
      <c r="AM143" s="47">
        <f t="shared" si="104"/>
        <v>53.657231649826997</v>
      </c>
      <c r="AN143" s="47">
        <f t="shared" si="124"/>
        <v>1.9812014165187375</v>
      </c>
      <c r="AO143" s="47">
        <f t="shared" si="125"/>
        <v>0</v>
      </c>
      <c r="AP143" s="47">
        <f t="shared" si="126"/>
        <v>5.2554984272181873E-2</v>
      </c>
      <c r="AQ143" s="47">
        <f t="shared" si="127"/>
        <v>0</v>
      </c>
      <c r="AR143" s="47">
        <f t="shared" si="128"/>
        <v>9.9249029187761226E-2</v>
      </c>
      <c r="AS143" s="47">
        <f t="shared" si="129"/>
        <v>0.1518040134599431</v>
      </c>
      <c r="AT143" s="47">
        <f t="shared" si="130"/>
        <v>1.8293974030587945</v>
      </c>
      <c r="AU143" s="47">
        <f t="shared" si="131"/>
        <v>0.10775048559113122</v>
      </c>
      <c r="AV143" s="47">
        <f t="shared" si="132"/>
        <v>0</v>
      </c>
      <c r="AW143" s="47">
        <f t="shared" si="133"/>
        <v>2.8582783296774938E-3</v>
      </c>
      <c r="AX143" s="47">
        <f t="shared" si="134"/>
        <v>0</v>
      </c>
      <c r="AY143" s="47">
        <f t="shared" si="135"/>
        <v>5.3978010515562782E-3</v>
      </c>
      <c r="AZ143" s="47">
        <f t="shared" si="136"/>
        <v>8.2560793812337715E-3</v>
      </c>
      <c r="BA143" s="47">
        <f t="shared" si="137"/>
        <v>9.9494406209897454E-2</v>
      </c>
      <c r="BB143" s="23">
        <f>IF(V143&gt;0,J143*DATA!$C$4,0)</f>
        <v>0</v>
      </c>
      <c r="BC143" s="23">
        <f>IF(X143&gt;0,N143*_xlfn.XLOOKUP(Elektrenai!O143,DATA!$B$5:$B$6,DATA!$C$5:$C$6,"error",0,1),0)</f>
        <v>67301.3</v>
      </c>
      <c r="BD143" s="23" t="str">
        <f>IF(Z143&gt;0,(L143-M143)*DATA!$C$7,"0,00 ")</f>
        <v xml:space="preserve">0,00 </v>
      </c>
      <c r="BE143" s="23">
        <f>IF(G143="basement",D143*DATA!$C$8,IF(G143="ground",0,"error"))</f>
        <v>31671.199999999997</v>
      </c>
      <c r="BF143" s="23">
        <f t="shared" si="138"/>
        <v>98972.5</v>
      </c>
      <c r="BG143" s="23">
        <v>0.25</v>
      </c>
      <c r="BH143" s="23">
        <v>1.1000000000000001</v>
      </c>
      <c r="BI143" s="23">
        <f t="shared" si="139"/>
        <v>0.85</v>
      </c>
      <c r="BJ143" s="23">
        <v>0.21</v>
      </c>
      <c r="BK143" s="23">
        <f t="shared" si="140"/>
        <v>0.25</v>
      </c>
      <c r="BL143" s="23">
        <f t="shared" si="141"/>
        <v>0.10900763358778627</v>
      </c>
      <c r="BM143" s="5">
        <v>1.1000000000000001</v>
      </c>
      <c r="BN143" s="5">
        <f t="shared" si="142"/>
        <v>0.40124223602484466</v>
      </c>
      <c r="BO143" s="50"/>
      <c r="BP143" s="48">
        <f t="shared" si="105"/>
        <v>13856.15</v>
      </c>
      <c r="BQ143" s="51">
        <f t="shared" si="106"/>
        <v>5</v>
      </c>
      <c r="BR143" s="47">
        <f t="shared" si="143"/>
        <v>4433.9679999999998</v>
      </c>
      <c r="BS143" s="46">
        <f t="shared" si="107"/>
        <v>17.5</v>
      </c>
      <c r="BT143" s="46">
        <f t="shared" si="144"/>
        <v>11084.92</v>
      </c>
      <c r="BU143" s="46">
        <f t="shared" si="108"/>
        <v>126.60681565</v>
      </c>
      <c r="BV143" s="46">
        <f t="shared" si="109"/>
        <v>126.60681565</v>
      </c>
      <c r="BW143" s="46">
        <f t="shared" si="110"/>
        <v>123.24833874312978</v>
      </c>
      <c r="BX143" s="46">
        <f t="shared" si="111"/>
        <v>126.60681565</v>
      </c>
      <c r="BY143" s="46">
        <f t="shared" si="112"/>
        <v>120.26439966086956</v>
      </c>
      <c r="BZ143" s="46">
        <f t="shared" si="97"/>
        <v>145901.69435506003</v>
      </c>
      <c r="CA143" s="46">
        <f t="shared" si="97"/>
        <v>145901.69435506003</v>
      </c>
      <c r="CB143" s="46">
        <f t="shared" si="97"/>
        <v>142031.38556758277</v>
      </c>
      <c r="CC143" s="46">
        <f t="shared" si="97"/>
        <v>145901.69435506003</v>
      </c>
      <c r="CD143" s="46">
        <f t="shared" si="97"/>
        <v>138592.69416918608</v>
      </c>
    </row>
    <row r="144" spans="1:82" s="54" customFormat="1" ht="15" customHeight="1" x14ac:dyDescent="0.35">
      <c r="A144" s="39">
        <v>141</v>
      </c>
      <c r="B144" s="40" t="s">
        <v>82</v>
      </c>
      <c r="C144" s="40" t="s">
        <v>231</v>
      </c>
      <c r="D144" s="41">
        <v>390.3</v>
      </c>
      <c r="E144" s="41">
        <f t="shared" si="113"/>
        <v>2810.16</v>
      </c>
      <c r="F144" s="41">
        <v>81</v>
      </c>
      <c r="G144" s="42" t="s">
        <v>84</v>
      </c>
      <c r="H144" s="43">
        <v>9</v>
      </c>
      <c r="I144" s="44">
        <v>29.2</v>
      </c>
      <c r="J144" s="41">
        <f t="shared" si="114"/>
        <v>1963.1</v>
      </c>
      <c r="K144" s="42" t="s">
        <v>85</v>
      </c>
      <c r="L144" s="44">
        <v>402.1</v>
      </c>
      <c r="M144" s="44">
        <v>402.1</v>
      </c>
      <c r="N144" s="41">
        <v>390.3</v>
      </c>
      <c r="O144" s="45" t="s">
        <v>95</v>
      </c>
      <c r="P144" s="45" t="s">
        <v>85</v>
      </c>
      <c r="Q144" s="45" t="s">
        <v>87</v>
      </c>
      <c r="R144" s="45" t="s">
        <v>88</v>
      </c>
      <c r="S144" s="46">
        <f t="shared" si="115"/>
        <v>118469.50921134002</v>
      </c>
      <c r="T144" s="46">
        <f t="shared" si="98"/>
        <v>42.157567259992319</v>
      </c>
      <c r="U144" s="47">
        <f t="shared" si="116"/>
        <v>118469.50921134002</v>
      </c>
      <c r="V144" s="47">
        <f t="shared" si="99"/>
        <v>0</v>
      </c>
      <c r="W144" s="47">
        <f t="shared" si="117"/>
        <v>116561.67935992629</v>
      </c>
      <c r="X144" s="47">
        <f t="shared" si="100"/>
        <v>1907.8298514137277</v>
      </c>
      <c r="Y144" s="48">
        <f t="shared" si="118"/>
        <v>118469.50921134002</v>
      </c>
      <c r="Z144" s="47">
        <f t="shared" si="101"/>
        <v>0</v>
      </c>
      <c r="AA144" s="48">
        <f t="shared" si="119"/>
        <v>114866.61096618786</v>
      </c>
      <c r="AB144" s="47">
        <f t="shared" si="102"/>
        <v>3602.8982451521588</v>
      </c>
      <c r="AC144" s="47">
        <f t="shared" si="120"/>
        <v>5510.7280965658865</v>
      </c>
      <c r="AD144" s="47">
        <f t="shared" si="121"/>
        <v>112958.78111477413</v>
      </c>
      <c r="AE144" s="47">
        <f t="shared" si="122"/>
        <v>1.9610015431740138</v>
      </c>
      <c r="AF144" s="49">
        <f t="shared" si="123"/>
        <v>4.6516003427811925E-2</v>
      </c>
      <c r="AG144" s="47">
        <f>IF(ISBLANK($D144),"",S144*_xlfn.XLOOKUP(Q144,DATA!$B$24:$B$25,DATA!$C$24:$C$25,"error",0,1)/1000)</f>
        <v>47.184036128692505</v>
      </c>
      <c r="AH144" s="47">
        <f>IF(ISBLANK($D144),"",V144*_xlfn.XLOOKUP(Q144,DATA!$B$24:$B$25,DATA!$C$24:$C$25,"error",0,1)/1000)</f>
        <v>0</v>
      </c>
      <c r="AI144" s="47">
        <f>IF(ISBLANK($D144),"",X144*_xlfn.XLOOKUP(Q144,DATA!$B$24:$B$25,DATA!$C$24:$C$25,"error",0,1)/1000)</f>
        <v>0.75985047322105947</v>
      </c>
      <c r="AJ144" s="47">
        <f>IF(ISBLANK($D144),"",Z144*_xlfn.XLOOKUP(Q144,DATA!$B$24:$B$25,DATA!$C$24:$C$25,"error",0,1)/1000)</f>
        <v>0</v>
      </c>
      <c r="AK144" s="47">
        <f>IF(ISBLANK($D144),"",AB144*_xlfn.XLOOKUP(Q144,DATA!$B$24:$B$25,DATA!$C$24:$C$25,"error",0,1)/1000)</f>
        <v>1.434962313079202</v>
      </c>
      <c r="AL144" s="47">
        <f t="shared" si="103"/>
        <v>2.1948127863002616</v>
      </c>
      <c r="AM144" s="47">
        <f t="shared" si="104"/>
        <v>44.989223342392243</v>
      </c>
      <c r="AN144" s="47">
        <f t="shared" si="124"/>
        <v>1.6086993403421459</v>
      </c>
      <c r="AO144" s="47">
        <f t="shared" si="125"/>
        <v>0</v>
      </c>
      <c r="AP144" s="47">
        <f t="shared" si="126"/>
        <v>2.5906451743454496E-2</v>
      </c>
      <c r="AQ144" s="47">
        <f t="shared" si="127"/>
        <v>0</v>
      </c>
      <c r="AR144" s="47">
        <f t="shared" si="128"/>
        <v>4.8923812286219517E-2</v>
      </c>
      <c r="AS144" s="47">
        <f t="shared" si="129"/>
        <v>7.4830264029674007E-2</v>
      </c>
      <c r="AT144" s="47">
        <f t="shared" si="130"/>
        <v>1.5338690763124718</v>
      </c>
      <c r="AU144" s="47">
        <f t="shared" si="131"/>
        <v>8.7491424974134799E-2</v>
      </c>
      <c r="AV144" s="47">
        <f t="shared" si="132"/>
        <v>0</v>
      </c>
      <c r="AW144" s="47">
        <f t="shared" si="133"/>
        <v>1.4089595999812014E-3</v>
      </c>
      <c r="AX144" s="47">
        <f t="shared" si="134"/>
        <v>0</v>
      </c>
      <c r="AY144" s="47">
        <f t="shared" si="135"/>
        <v>2.6607918240198008E-3</v>
      </c>
      <c r="AZ144" s="47">
        <f t="shared" si="136"/>
        <v>4.0697514240010026E-3</v>
      </c>
      <c r="BA144" s="47">
        <f t="shared" si="137"/>
        <v>8.3421673550133801E-2</v>
      </c>
      <c r="BB144" s="23">
        <f>IF(V144&gt;0,J144*DATA!$C$4,0)</f>
        <v>0</v>
      </c>
      <c r="BC144" s="23">
        <f>IF(X144&gt;0,N144*_xlfn.XLOOKUP(Elektrenai!O144,DATA!$B$5:$B$6,DATA!$C$5:$C$6,"error",0,1),0)</f>
        <v>33175.5</v>
      </c>
      <c r="BD144" s="23" t="str">
        <f>IF(Z144&gt;0,(L144-M144)*DATA!$C$7,"0,00 ")</f>
        <v xml:space="preserve">0,00 </v>
      </c>
      <c r="BE144" s="23">
        <f>IF(G144="basement",D144*DATA!$C$8,IF(G144="ground",0,"error"))</f>
        <v>15612</v>
      </c>
      <c r="BF144" s="23">
        <f t="shared" si="138"/>
        <v>48787.5</v>
      </c>
      <c r="BG144" s="23">
        <v>0.25</v>
      </c>
      <c r="BH144" s="23">
        <v>1.1000000000000001</v>
      </c>
      <c r="BI144" s="23">
        <f t="shared" si="139"/>
        <v>0.85</v>
      </c>
      <c r="BJ144" s="23">
        <v>0.21</v>
      </c>
      <c r="BK144" s="23">
        <f t="shared" si="140"/>
        <v>0.25</v>
      </c>
      <c r="BL144" s="23">
        <f t="shared" si="141"/>
        <v>0.10900763358778627</v>
      </c>
      <c r="BM144" s="5">
        <v>1.1000000000000001</v>
      </c>
      <c r="BN144" s="5">
        <f t="shared" si="142"/>
        <v>0.40124223602484466</v>
      </c>
      <c r="BO144" s="50"/>
      <c r="BP144" s="48">
        <f t="shared" si="105"/>
        <v>11396.76</v>
      </c>
      <c r="BQ144" s="51">
        <f t="shared" si="106"/>
        <v>9</v>
      </c>
      <c r="BR144" s="47">
        <f t="shared" si="143"/>
        <v>3646.9632000000001</v>
      </c>
      <c r="BS144" s="46">
        <f t="shared" si="107"/>
        <v>29.2</v>
      </c>
      <c r="BT144" s="46">
        <f t="shared" si="144"/>
        <v>9117.4080000000013</v>
      </c>
      <c r="BU144" s="46">
        <f t="shared" si="108"/>
        <v>102.80242035000001</v>
      </c>
      <c r="BV144" s="46">
        <f t="shared" si="109"/>
        <v>102.80242035000001</v>
      </c>
      <c r="BW144" s="46">
        <f t="shared" si="110"/>
        <v>101.14689288435116</v>
      </c>
      <c r="BX144" s="46">
        <f t="shared" si="111"/>
        <v>102.80242035000001</v>
      </c>
      <c r="BY144" s="46">
        <f t="shared" si="112"/>
        <v>99.675990078260895</v>
      </c>
      <c r="BZ144" s="46">
        <f t="shared" si="97"/>
        <v>118469.50921134002</v>
      </c>
      <c r="CA144" s="46">
        <f t="shared" si="97"/>
        <v>118469.50921134002</v>
      </c>
      <c r="CB144" s="46">
        <f t="shared" si="97"/>
        <v>116561.67935992629</v>
      </c>
      <c r="CC144" s="46">
        <f t="shared" si="97"/>
        <v>118469.50921134002</v>
      </c>
      <c r="CD144" s="46">
        <f t="shared" si="97"/>
        <v>114866.61096618786</v>
      </c>
    </row>
    <row r="145" spans="1:82" s="54" customFormat="1" ht="15" customHeight="1" x14ac:dyDescent="0.35">
      <c r="A145" s="39">
        <v>142</v>
      </c>
      <c r="B145" s="40" t="s">
        <v>82</v>
      </c>
      <c r="C145" s="40" t="s">
        <v>232</v>
      </c>
      <c r="D145" s="41">
        <v>539.6</v>
      </c>
      <c r="E145" s="41">
        <f t="shared" si="113"/>
        <v>2158.4000000000005</v>
      </c>
      <c r="F145" s="41">
        <v>98.4</v>
      </c>
      <c r="G145" s="42" t="s">
        <v>84</v>
      </c>
      <c r="H145" s="43">
        <v>5</v>
      </c>
      <c r="I145" s="44">
        <v>17.5</v>
      </c>
      <c r="J145" s="41">
        <f t="shared" si="114"/>
        <v>1429.3</v>
      </c>
      <c r="K145" s="42" t="s">
        <v>91</v>
      </c>
      <c r="L145" s="44">
        <v>292.7</v>
      </c>
      <c r="M145" s="44">
        <v>204.9</v>
      </c>
      <c r="N145" s="41">
        <v>539.6</v>
      </c>
      <c r="O145" s="45" t="s">
        <v>95</v>
      </c>
      <c r="P145" s="45" t="s">
        <v>91</v>
      </c>
      <c r="Q145" s="45" t="s">
        <v>87</v>
      </c>
      <c r="R145" s="45" t="s">
        <v>88</v>
      </c>
      <c r="S145" s="46">
        <f t="shared" si="115"/>
        <v>247492.12637800007</v>
      </c>
      <c r="T145" s="46">
        <f t="shared" si="98"/>
        <v>114.66462489714604</v>
      </c>
      <c r="U145" s="47">
        <f t="shared" si="116"/>
        <v>160070.82331705233</v>
      </c>
      <c r="V145" s="47">
        <f t="shared" si="99"/>
        <v>87421.303060947743</v>
      </c>
      <c r="W145" s="47">
        <f t="shared" si="117"/>
        <v>192034.38044179979</v>
      </c>
      <c r="X145" s="47">
        <f t="shared" si="100"/>
        <v>55457.745936200285</v>
      </c>
      <c r="Y145" s="48">
        <f t="shared" si="118"/>
        <v>240055.34345800002</v>
      </c>
      <c r="Z145" s="47">
        <f t="shared" si="101"/>
        <v>7436.782920000056</v>
      </c>
      <c r="AA145" s="48">
        <f t="shared" si="119"/>
        <v>242511.02493530436</v>
      </c>
      <c r="AB145" s="47">
        <f t="shared" si="102"/>
        <v>4981.1014426957117</v>
      </c>
      <c r="AC145" s="47">
        <f t="shared" si="120"/>
        <v>155296.9333598438</v>
      </c>
      <c r="AD145" s="47">
        <f t="shared" si="121"/>
        <v>92195.193018156278</v>
      </c>
      <c r="AE145" s="47">
        <f t="shared" si="122"/>
        <v>71.950024721943919</v>
      </c>
      <c r="AF145" s="49">
        <f t="shared" si="123"/>
        <v>0.62748231886236017</v>
      </c>
      <c r="AG145" s="47">
        <f>IF(ISBLANK($D145),"",S145*_xlfn.XLOOKUP(Q145,DATA!$B$24:$B$25,DATA!$C$24:$C$25,"error",0,1)/1000)</f>
        <v>98.571164093829879</v>
      </c>
      <c r="AH145" s="47">
        <f>IF(ISBLANK($D145),"",V145*_xlfn.XLOOKUP(Q145,DATA!$B$24:$B$25,DATA!$C$24:$C$25,"error",0,1)/1000)</f>
        <v>34.818156583114273</v>
      </c>
      <c r="AI145" s="47">
        <f>IF(ISBLANK($D145),"",X145*_xlfn.XLOOKUP(Q145,DATA!$B$24:$B$25,DATA!$C$24:$C$25,"error",0,1)/1000)</f>
        <v>22.087711051469849</v>
      </c>
      <c r="AJ145" s="47">
        <f>IF(ISBLANK($D145),"",Z145*_xlfn.XLOOKUP(Q145,DATA!$B$24:$B$25,DATA!$C$24:$C$25,"error",0,1)/1000)</f>
        <v>2.9619219013776226</v>
      </c>
      <c r="AK145" s="47">
        <f>IF(ISBLANK($D145),"",AB145*_xlfn.XLOOKUP(Q145,DATA!$B$24:$B$25,DATA!$C$24:$C$25,"error",0,1)/1000)</f>
        <v>1.9838730825968482</v>
      </c>
      <c r="AL145" s="47">
        <f t="shared" si="103"/>
        <v>61.851662618558599</v>
      </c>
      <c r="AM145" s="47">
        <f t="shared" si="104"/>
        <v>36.719501475271279</v>
      </c>
      <c r="AN145" s="47">
        <f t="shared" si="124"/>
        <v>3.3606995006108571</v>
      </c>
      <c r="AO145" s="47">
        <f t="shared" si="125"/>
        <v>1.1870952576929876</v>
      </c>
      <c r="AP145" s="47">
        <f t="shared" si="126"/>
        <v>0.75306160967777513</v>
      </c>
      <c r="AQ145" s="47">
        <f t="shared" si="127"/>
        <v>0.10098419295660141</v>
      </c>
      <c r="AR145" s="47">
        <f t="shared" si="128"/>
        <v>6.763845531551238E-2</v>
      </c>
      <c r="AS145" s="47">
        <f t="shared" si="129"/>
        <v>2.1087795156428766</v>
      </c>
      <c r="AT145" s="47">
        <f t="shared" si="130"/>
        <v>1.2519199849679805</v>
      </c>
      <c r="AU145" s="47">
        <f t="shared" si="131"/>
        <v>0.18277647093195853</v>
      </c>
      <c r="AV145" s="47">
        <f t="shared" si="132"/>
        <v>6.4561881186267947E-2</v>
      </c>
      <c r="AW145" s="47">
        <f t="shared" si="133"/>
        <v>4.0956337627397303E-2</v>
      </c>
      <c r="AX145" s="47">
        <f t="shared" si="134"/>
        <v>5.4921704261760435E-3</v>
      </c>
      <c r="AY145" s="47">
        <f t="shared" si="135"/>
        <v>3.678614574022823E-3</v>
      </c>
      <c r="AZ145" s="47">
        <f t="shared" si="136"/>
        <v>0.11468900381386411</v>
      </c>
      <c r="BA145" s="47">
        <f t="shared" si="137"/>
        <v>6.8087467118094422E-2</v>
      </c>
      <c r="BB145" s="23">
        <f>IF(V145&gt;0,J145*DATA!$C$4,0)</f>
        <v>92904.5</v>
      </c>
      <c r="BC145" s="23">
        <f>IF(X145&gt;0,N145*_xlfn.XLOOKUP(Elektrenai!O145,DATA!$B$5:$B$6,DATA!$C$5:$C$6,"error",0,1),0)</f>
        <v>45866</v>
      </c>
      <c r="BD145" s="23">
        <f>IF(Z145&gt;0,(L145-M145)*DATA!$C$7,"0,00 ")</f>
        <v>13169.999999999998</v>
      </c>
      <c r="BE145" s="23">
        <f>IF(G145="basement",D145*DATA!$C$8,IF(G145="ground",0,"error"))</f>
        <v>21584</v>
      </c>
      <c r="BF145" s="23">
        <f t="shared" si="138"/>
        <v>173524.5</v>
      </c>
      <c r="BG145" s="23">
        <v>1.48</v>
      </c>
      <c r="BH145" s="23">
        <v>1.6249402118209773</v>
      </c>
      <c r="BI145" s="23">
        <f t="shared" si="139"/>
        <v>0.85</v>
      </c>
      <c r="BJ145" s="23">
        <v>2.33</v>
      </c>
      <c r="BK145" s="23">
        <f t="shared" si="140"/>
        <v>0.21630769230769231</v>
      </c>
      <c r="BL145" s="23">
        <f t="shared" si="141"/>
        <v>0.20657105606258153</v>
      </c>
      <c r="BM145" s="5">
        <v>1.1000000000000001</v>
      </c>
      <c r="BN145" s="5">
        <f t="shared" si="142"/>
        <v>0.40124223602484466</v>
      </c>
      <c r="BO145" s="50"/>
      <c r="BP145" s="48">
        <f t="shared" si="105"/>
        <v>9443</v>
      </c>
      <c r="BQ145" s="51">
        <f t="shared" si="106"/>
        <v>5</v>
      </c>
      <c r="BR145" s="47">
        <f t="shared" si="143"/>
        <v>3021.76</v>
      </c>
      <c r="BS145" s="46">
        <f t="shared" si="107"/>
        <v>17.5</v>
      </c>
      <c r="BT145" s="46">
        <f t="shared" si="144"/>
        <v>7554.4000000000005</v>
      </c>
      <c r="BU145" s="46">
        <f t="shared" si="108"/>
        <v>214.76234500000004</v>
      </c>
      <c r="BV145" s="46">
        <f t="shared" si="109"/>
        <v>138.90213755384616</v>
      </c>
      <c r="BW145" s="46">
        <f t="shared" si="110"/>
        <v>166.63865015775752</v>
      </c>
      <c r="BX145" s="46">
        <f t="shared" si="111"/>
        <v>208.309045</v>
      </c>
      <c r="BY145" s="46">
        <f t="shared" si="112"/>
        <v>210.43997304347826</v>
      </c>
      <c r="BZ145" s="46">
        <f t="shared" si="97"/>
        <v>247492.12637800007</v>
      </c>
      <c r="CA145" s="46">
        <f t="shared" si="97"/>
        <v>160070.82331705233</v>
      </c>
      <c r="CB145" s="46">
        <f t="shared" si="97"/>
        <v>192034.38044179979</v>
      </c>
      <c r="CC145" s="46">
        <f t="shared" si="97"/>
        <v>240055.34345800002</v>
      </c>
      <c r="CD145" s="46">
        <f t="shared" si="97"/>
        <v>242511.02493530436</v>
      </c>
    </row>
    <row r="146" spans="1:82" s="54" customFormat="1" ht="15" customHeight="1" x14ac:dyDescent="0.35">
      <c r="A146" s="39">
        <v>143</v>
      </c>
      <c r="B146" s="40" t="s">
        <v>82</v>
      </c>
      <c r="C146" s="40" t="s">
        <v>233</v>
      </c>
      <c r="D146" s="41">
        <v>447.6</v>
      </c>
      <c r="E146" s="41">
        <f t="shared" si="113"/>
        <v>1790.4</v>
      </c>
      <c r="F146" s="41">
        <v>100.4</v>
      </c>
      <c r="G146" s="42" t="s">
        <v>84</v>
      </c>
      <c r="H146" s="43">
        <v>5</v>
      </c>
      <c r="I146" s="44">
        <v>17.5</v>
      </c>
      <c r="J146" s="41">
        <f t="shared" si="114"/>
        <v>1440.7</v>
      </c>
      <c r="K146" s="42" t="s">
        <v>85</v>
      </c>
      <c r="L146" s="44">
        <v>316.3</v>
      </c>
      <c r="M146" s="44">
        <v>316.3</v>
      </c>
      <c r="N146" s="41">
        <v>447.6</v>
      </c>
      <c r="O146" s="45" t="s">
        <v>95</v>
      </c>
      <c r="P146" s="45" t="s">
        <v>85</v>
      </c>
      <c r="Q146" s="45" t="s">
        <v>87</v>
      </c>
      <c r="R146" s="45" t="s">
        <v>88</v>
      </c>
      <c r="S146" s="46">
        <f t="shared" si="115"/>
        <v>89615.847829200007</v>
      </c>
      <c r="T146" s="46">
        <f t="shared" si="98"/>
        <v>50.053534310321716</v>
      </c>
      <c r="U146" s="47">
        <f t="shared" si="116"/>
        <v>89615.847829200007</v>
      </c>
      <c r="V146" s="47">
        <f t="shared" si="99"/>
        <v>0</v>
      </c>
      <c r="W146" s="47">
        <f t="shared" si="117"/>
        <v>87427.92919867787</v>
      </c>
      <c r="X146" s="47">
        <f t="shared" si="100"/>
        <v>2187.9186305221374</v>
      </c>
      <c r="Y146" s="48">
        <f t="shared" si="118"/>
        <v>89615.847829200007</v>
      </c>
      <c r="Z146" s="47">
        <f t="shared" si="101"/>
        <v>0</v>
      </c>
      <c r="AA146" s="48">
        <f t="shared" si="119"/>
        <v>85484.00756650437</v>
      </c>
      <c r="AB146" s="47">
        <f t="shared" si="102"/>
        <v>4131.8402626956376</v>
      </c>
      <c r="AC146" s="47">
        <f t="shared" si="120"/>
        <v>6319.758893217775</v>
      </c>
      <c r="AD146" s="47">
        <f t="shared" si="121"/>
        <v>83296.088935982232</v>
      </c>
      <c r="AE146" s="47">
        <f t="shared" si="122"/>
        <v>3.5298027777132344</v>
      </c>
      <c r="AF146" s="49">
        <f t="shared" si="123"/>
        <v>7.0520550173923335E-2</v>
      </c>
      <c r="AG146" s="47">
        <f>IF(ISBLANK($D146),"",S146*_xlfn.XLOOKUP(Q146,DATA!$B$24:$B$25,DATA!$C$24:$C$25,"error",0,1)/1000)</f>
        <v>35.692199873413784</v>
      </c>
      <c r="AH146" s="47">
        <f>IF(ISBLANK($D146),"",V146*_xlfn.XLOOKUP(Q146,DATA!$B$24:$B$25,DATA!$C$24:$C$25,"error",0,1)/1000)</f>
        <v>0</v>
      </c>
      <c r="AI146" s="47">
        <f>IF(ISBLANK($D146),"",X146*_xlfn.XLOOKUP(Q146,DATA!$B$24:$B$25,DATA!$C$24:$C$25,"error",0,1)/1000)</f>
        <v>0.87140423216435692</v>
      </c>
      <c r="AJ146" s="47">
        <f>IF(ISBLANK($D146),"",Z146*_xlfn.XLOOKUP(Q146,DATA!$B$24:$B$25,DATA!$C$24:$C$25,"error",0,1)/1000)</f>
        <v>0</v>
      </c>
      <c r="AK146" s="47">
        <f>IF(ISBLANK($D146),"",AB146*_xlfn.XLOOKUP(Q146,DATA!$B$24:$B$25,DATA!$C$24:$C$25,"error",0,1)/1000)</f>
        <v>1.6456293398264186</v>
      </c>
      <c r="AL146" s="47">
        <f t="shared" si="103"/>
        <v>2.5170335719907753</v>
      </c>
      <c r="AM146" s="47">
        <f t="shared" si="104"/>
        <v>33.175166301423012</v>
      </c>
      <c r="AN146" s="47">
        <f t="shared" si="124"/>
        <v>1.2168950158294112</v>
      </c>
      <c r="AO146" s="47">
        <f t="shared" si="125"/>
        <v>0</v>
      </c>
      <c r="AP146" s="47">
        <f t="shared" si="126"/>
        <v>2.9709781707328489E-2</v>
      </c>
      <c r="AQ146" s="47">
        <f t="shared" si="127"/>
        <v>0</v>
      </c>
      <c r="AR146" s="47">
        <f t="shared" si="128"/>
        <v>5.6106324312866697E-2</v>
      </c>
      <c r="AS146" s="47">
        <f t="shared" si="129"/>
        <v>8.5816106020195182E-2</v>
      </c>
      <c r="AT146" s="47">
        <f t="shared" si="130"/>
        <v>1.131078909809216</v>
      </c>
      <c r="AU146" s="47">
        <f t="shared" si="131"/>
        <v>6.6182583848261783E-2</v>
      </c>
      <c r="AV146" s="47">
        <f t="shared" si="132"/>
        <v>0</v>
      </c>
      <c r="AW146" s="47">
        <f t="shared" si="133"/>
        <v>1.6158091646210351E-3</v>
      </c>
      <c r="AX146" s="47">
        <f t="shared" si="134"/>
        <v>0</v>
      </c>
      <c r="AY146" s="47">
        <f t="shared" si="135"/>
        <v>3.0514230602901966E-3</v>
      </c>
      <c r="AZ146" s="47">
        <f t="shared" si="136"/>
        <v>4.6672322249112323E-3</v>
      </c>
      <c r="BA146" s="47">
        <f t="shared" si="137"/>
        <v>6.1515351623350548E-2</v>
      </c>
      <c r="BB146" s="23">
        <f>IF(V146&gt;0,J146*DATA!$C$4,0)</f>
        <v>0</v>
      </c>
      <c r="BC146" s="23">
        <f>IF(X146&gt;0,N146*_xlfn.XLOOKUP(Elektrenai!O146,DATA!$B$5:$B$6,DATA!$C$5:$C$6,"error",0,1),0)</f>
        <v>38046</v>
      </c>
      <c r="BD146" s="23" t="str">
        <f>IF(Z146&gt;0,(L146-M146)*DATA!$C$7,"0,00 ")</f>
        <v xml:space="preserve">0,00 </v>
      </c>
      <c r="BE146" s="23">
        <f>IF(G146="basement",D146*DATA!$C$8,IF(G146="ground",0,"error"))</f>
        <v>17904</v>
      </c>
      <c r="BF146" s="23">
        <f t="shared" si="138"/>
        <v>55950</v>
      </c>
      <c r="BG146" s="23">
        <v>0.25</v>
      </c>
      <c r="BH146" s="23">
        <v>1.1000000000000001</v>
      </c>
      <c r="BI146" s="23">
        <f t="shared" si="139"/>
        <v>0.85</v>
      </c>
      <c r="BJ146" s="23">
        <v>0.21</v>
      </c>
      <c r="BK146" s="23">
        <f t="shared" si="140"/>
        <v>0.25</v>
      </c>
      <c r="BL146" s="23">
        <f t="shared" si="141"/>
        <v>0.10900763358778627</v>
      </c>
      <c r="BM146" s="5">
        <v>1.1000000000000001</v>
      </c>
      <c r="BN146" s="5">
        <f t="shared" si="142"/>
        <v>0.40124223602484466</v>
      </c>
      <c r="BO146" s="50"/>
      <c r="BP146" s="48">
        <f t="shared" si="105"/>
        <v>7833</v>
      </c>
      <c r="BQ146" s="51">
        <f t="shared" si="106"/>
        <v>5</v>
      </c>
      <c r="BR146" s="47">
        <f t="shared" si="143"/>
        <v>2506.56</v>
      </c>
      <c r="BS146" s="46">
        <f t="shared" si="107"/>
        <v>17.5</v>
      </c>
      <c r="BT146" s="46">
        <f t="shared" si="144"/>
        <v>6266.4000000000005</v>
      </c>
      <c r="BU146" s="46">
        <f t="shared" si="108"/>
        <v>77.764533</v>
      </c>
      <c r="BV146" s="46">
        <f t="shared" si="109"/>
        <v>77.764533</v>
      </c>
      <c r="BW146" s="46">
        <f t="shared" si="110"/>
        <v>75.865957305343514</v>
      </c>
      <c r="BX146" s="46">
        <f t="shared" si="111"/>
        <v>77.764533</v>
      </c>
      <c r="BY146" s="46">
        <f t="shared" si="112"/>
        <v>74.179111043478272</v>
      </c>
      <c r="BZ146" s="46">
        <f t="shared" si="97"/>
        <v>89615.847829200007</v>
      </c>
      <c r="CA146" s="46">
        <f t="shared" si="97"/>
        <v>89615.847829200007</v>
      </c>
      <c r="CB146" s="46">
        <f t="shared" si="97"/>
        <v>87427.92919867787</v>
      </c>
      <c r="CC146" s="46">
        <f t="shared" si="97"/>
        <v>89615.847829200007</v>
      </c>
      <c r="CD146" s="46">
        <f t="shared" si="97"/>
        <v>85484.00756650437</v>
      </c>
    </row>
  </sheetData>
  <sheetProtection algorithmName="SHA-512" hashValue="Om3C4VHmx0iZBPnXlw51cz78QJhUn0q1zWSBemMWVmJYurSG0Hlzo064uemHS/J+9bPrjlfDur25pf2dzrQntw==" saltValue="UyHrH7XT+8GdOinG+L3q2g==" spinCount="100000" sheet="1" objects="1" scenarios="1" selectLockedCells="1" selectUnlockedCells="1"/>
  <mergeCells count="24">
    <mergeCell ref="AG1:AM1"/>
    <mergeCell ref="P2:P3"/>
    <mergeCell ref="Q2:Q3"/>
    <mergeCell ref="R2:R3"/>
    <mergeCell ref="A1:A3"/>
    <mergeCell ref="B1:C1"/>
    <mergeCell ref="D1:P1"/>
    <mergeCell ref="Q1:AF1"/>
    <mergeCell ref="BQ1:BQ3"/>
    <mergeCell ref="BR1:BR2"/>
    <mergeCell ref="BS1:BS2"/>
    <mergeCell ref="BT1:BT2"/>
    <mergeCell ref="B2:B3"/>
    <mergeCell ref="C2:C3"/>
    <mergeCell ref="G2:G3"/>
    <mergeCell ref="H2:H3"/>
    <mergeCell ref="K2:K3"/>
    <mergeCell ref="O2:O3"/>
    <mergeCell ref="AN1:AT1"/>
    <mergeCell ref="AU1:BA1"/>
    <mergeCell ref="BB1:BF1"/>
    <mergeCell ref="BG1:BJ1"/>
    <mergeCell ref="BK1:BN1"/>
    <mergeCell ref="BP1:BP2"/>
  </mergeCells>
  <conditionalFormatting sqref="S4:AD14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4294967294" verticalDpi="4294967294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ED963-2CF7-485B-82E2-3F85A0BF0938}">
  <sheetPr>
    <tabColor rgb="FF00B0F0"/>
  </sheetPr>
  <dimension ref="B2:H25"/>
  <sheetViews>
    <sheetView tabSelected="1" workbookViewId="0"/>
  </sheetViews>
  <sheetFormatPr defaultRowHeight="14.5" x14ac:dyDescent="0.35"/>
  <cols>
    <col min="1" max="1" width="3.54296875" customWidth="1"/>
    <col min="2" max="2" width="49" bestFit="1" customWidth="1"/>
    <col min="4" max="4" width="10.7265625" customWidth="1"/>
    <col min="6" max="6" width="10.7265625" customWidth="1"/>
    <col min="8" max="8" width="10.7265625" customWidth="1"/>
  </cols>
  <sheetData>
    <row r="2" spans="2:8" ht="22.5" customHeight="1" x14ac:dyDescent="0.35">
      <c r="B2" s="83" t="s">
        <v>234</v>
      </c>
      <c r="C2" s="83"/>
      <c r="D2" s="83"/>
    </row>
    <row r="3" spans="2:8" ht="22.5" customHeight="1" x14ac:dyDescent="0.35">
      <c r="B3" s="25" t="s">
        <v>235</v>
      </c>
      <c r="C3" s="26" t="s">
        <v>236</v>
      </c>
      <c r="D3" s="26" t="s">
        <v>237</v>
      </c>
    </row>
    <row r="4" spans="2:8" ht="22.5" customHeight="1" x14ac:dyDescent="0.35">
      <c r="B4" s="27" t="s">
        <v>238</v>
      </c>
      <c r="C4" s="28">
        <v>65</v>
      </c>
      <c r="D4" s="27" t="s">
        <v>239</v>
      </c>
    </row>
    <row r="5" spans="2:8" ht="22.5" customHeight="1" x14ac:dyDescent="0.35">
      <c r="B5" s="27" t="s">
        <v>86</v>
      </c>
      <c r="C5" s="28">
        <v>48</v>
      </c>
      <c r="D5" s="27" t="s">
        <v>239</v>
      </c>
    </row>
    <row r="6" spans="2:8" ht="22.5" customHeight="1" x14ac:dyDescent="0.35">
      <c r="B6" s="27" t="s">
        <v>95</v>
      </c>
      <c r="C6" s="28">
        <v>85</v>
      </c>
      <c r="D6" s="27" t="s">
        <v>239</v>
      </c>
    </row>
    <row r="7" spans="2:8" ht="22.5" customHeight="1" x14ac:dyDescent="0.35">
      <c r="B7" s="27" t="s">
        <v>240</v>
      </c>
      <c r="C7" s="28">
        <v>150</v>
      </c>
      <c r="D7" s="27" t="s">
        <v>239</v>
      </c>
    </row>
    <row r="8" spans="2:8" ht="22.5" customHeight="1" x14ac:dyDescent="0.35">
      <c r="B8" s="27" t="s">
        <v>241</v>
      </c>
      <c r="C8" s="28">
        <v>40</v>
      </c>
      <c r="D8" s="27" t="s">
        <v>239</v>
      </c>
    </row>
    <row r="10" spans="2:8" ht="22.5" customHeight="1" x14ac:dyDescent="0.35">
      <c r="B10" s="84" t="s">
        <v>242</v>
      </c>
      <c r="C10" s="84"/>
      <c r="D10" s="84"/>
      <c r="E10" s="84"/>
      <c r="F10" s="84"/>
      <c r="G10" s="84"/>
      <c r="H10" s="84"/>
    </row>
    <row r="11" spans="2:8" ht="22.5" customHeight="1" x14ac:dyDescent="0.35">
      <c r="B11" s="29" t="s">
        <v>243</v>
      </c>
      <c r="C11" s="85" t="s">
        <v>244</v>
      </c>
      <c r="D11" s="86"/>
      <c r="E11" s="85" t="s">
        <v>245</v>
      </c>
      <c r="F11" s="86"/>
      <c r="G11" s="85" t="s">
        <v>246</v>
      </c>
      <c r="H11" s="86"/>
    </row>
    <row r="12" spans="2:8" ht="22.5" customHeight="1" x14ac:dyDescent="0.35">
      <c r="B12" s="30" t="s">
        <v>87</v>
      </c>
      <c r="C12" s="31">
        <f>0.14*1.17</f>
        <v>0.1638</v>
      </c>
      <c r="D12" s="30" t="s">
        <v>247</v>
      </c>
      <c r="E12" s="32">
        <v>2.5</v>
      </c>
      <c r="F12" s="33" t="s">
        <v>239</v>
      </c>
      <c r="G12" s="32" t="s">
        <v>248</v>
      </c>
      <c r="H12" s="33" t="s">
        <v>248</v>
      </c>
    </row>
    <row r="13" spans="2:8" ht="22.5" customHeight="1" x14ac:dyDescent="0.35">
      <c r="B13" s="30" t="s">
        <v>249</v>
      </c>
      <c r="C13" s="31">
        <f t="shared" ref="C13:C19" si="0">E13/G13</f>
        <v>5.7142857142857141E-2</v>
      </c>
      <c r="D13" s="30" t="s">
        <v>247</v>
      </c>
      <c r="E13" s="32">
        <v>80</v>
      </c>
      <c r="F13" s="33" t="s">
        <v>250</v>
      </c>
      <c r="G13" s="32">
        <v>1400</v>
      </c>
      <c r="H13" s="33" t="s">
        <v>251</v>
      </c>
    </row>
    <row r="14" spans="2:8" ht="22.5" customHeight="1" x14ac:dyDescent="0.35">
      <c r="B14" s="30" t="s">
        <v>252</v>
      </c>
      <c r="C14" s="31">
        <f t="shared" si="0"/>
        <v>2.0117656525956013E-2</v>
      </c>
      <c r="D14" s="30" t="s">
        <v>247</v>
      </c>
      <c r="E14" s="32">
        <v>95</v>
      </c>
      <c r="F14" s="33" t="s">
        <v>253</v>
      </c>
      <c r="G14" s="32">
        <v>4722.22</v>
      </c>
      <c r="H14" s="33" t="s">
        <v>254</v>
      </c>
    </row>
    <row r="15" spans="2:8" ht="22.5" customHeight="1" x14ac:dyDescent="0.35">
      <c r="B15" s="30" t="s">
        <v>255</v>
      </c>
      <c r="C15" s="31">
        <f t="shared" si="0"/>
        <v>3.7777777777777778E-2</v>
      </c>
      <c r="D15" s="30" t="s">
        <v>247</v>
      </c>
      <c r="E15" s="32">
        <v>170</v>
      </c>
      <c r="F15" s="33" t="s">
        <v>253</v>
      </c>
      <c r="G15" s="32">
        <v>4500</v>
      </c>
      <c r="H15" s="33" t="s">
        <v>254</v>
      </c>
    </row>
    <row r="16" spans="2:8" ht="22.5" customHeight="1" x14ac:dyDescent="0.35">
      <c r="B16" s="30" t="s">
        <v>88</v>
      </c>
      <c r="C16" s="31">
        <f t="shared" si="0"/>
        <v>0.10564793880871383</v>
      </c>
      <c r="D16" s="30" t="s">
        <v>247</v>
      </c>
      <c r="E16" s="32">
        <v>1</v>
      </c>
      <c r="F16" s="33" t="s">
        <v>256</v>
      </c>
      <c r="G16" s="32">
        <v>9.4654000000000007</v>
      </c>
      <c r="H16" s="33" t="s">
        <v>257</v>
      </c>
    </row>
    <row r="17" spans="2:8" ht="22.5" customHeight="1" x14ac:dyDescent="0.35">
      <c r="B17" s="30" t="s">
        <v>258</v>
      </c>
      <c r="C17" s="31">
        <f t="shared" si="0"/>
        <v>0.13669064748201437</v>
      </c>
      <c r="D17" s="30" t="s">
        <v>247</v>
      </c>
      <c r="E17" s="32">
        <v>0.95</v>
      </c>
      <c r="F17" s="33" t="s">
        <v>259</v>
      </c>
      <c r="G17" s="32">
        <v>6.95</v>
      </c>
      <c r="H17" s="33" t="s">
        <v>260</v>
      </c>
    </row>
    <row r="18" spans="2:8" ht="22.5" customHeight="1" x14ac:dyDescent="0.35">
      <c r="B18" s="30" t="s">
        <v>261</v>
      </c>
      <c r="C18" s="31">
        <f t="shared" si="0"/>
        <v>0.19668737060041408</v>
      </c>
      <c r="D18" s="30" t="s">
        <v>247</v>
      </c>
      <c r="E18" s="32">
        <v>1.9</v>
      </c>
      <c r="F18" s="33" t="s">
        <v>259</v>
      </c>
      <c r="G18" s="32">
        <v>9.66</v>
      </c>
      <c r="H18" s="33" t="s">
        <v>260</v>
      </c>
    </row>
    <row r="19" spans="2:8" ht="22.5" customHeight="1" x14ac:dyDescent="0.35">
      <c r="B19" s="30" t="s">
        <v>262</v>
      </c>
      <c r="C19" s="31">
        <f t="shared" si="0"/>
        <v>7.4285714285714288E-2</v>
      </c>
      <c r="D19" s="30" t="s">
        <v>247</v>
      </c>
      <c r="E19" s="32">
        <v>260</v>
      </c>
      <c r="F19" s="33" t="s">
        <v>253</v>
      </c>
      <c r="G19" s="32">
        <v>3500</v>
      </c>
      <c r="H19" s="33" t="s">
        <v>263</v>
      </c>
    </row>
    <row r="20" spans="2:8" ht="22.5" customHeight="1" x14ac:dyDescent="0.35">
      <c r="B20" s="30" t="s">
        <v>264</v>
      </c>
      <c r="C20" s="31">
        <v>0.21</v>
      </c>
      <c r="D20" s="30" t="s">
        <v>247</v>
      </c>
      <c r="E20" s="34">
        <v>0.21</v>
      </c>
      <c r="F20" s="33" t="s">
        <v>247</v>
      </c>
      <c r="G20" s="34" t="s">
        <v>248</v>
      </c>
      <c r="H20" s="33" t="s">
        <v>248</v>
      </c>
    </row>
    <row r="22" spans="2:8" ht="22.5" customHeight="1" x14ac:dyDescent="0.35">
      <c r="B22" s="80" t="s">
        <v>265</v>
      </c>
      <c r="C22" s="80"/>
      <c r="D22" s="80"/>
    </row>
    <row r="23" spans="2:8" ht="22.5" customHeight="1" x14ac:dyDescent="0.35">
      <c r="B23" s="35" t="s">
        <v>243</v>
      </c>
      <c r="C23" s="81" t="s">
        <v>266</v>
      </c>
      <c r="D23" s="82"/>
    </row>
    <row r="24" spans="2:8" ht="22.5" customHeight="1" x14ac:dyDescent="0.35">
      <c r="B24" s="36" t="s">
        <v>267</v>
      </c>
      <c r="C24" s="37">
        <v>0.20094999999999999</v>
      </c>
      <c r="D24" s="36" t="s">
        <v>268</v>
      </c>
    </row>
    <row r="25" spans="2:8" ht="22.5" customHeight="1" x14ac:dyDescent="0.35">
      <c r="B25" s="36" t="s">
        <v>87</v>
      </c>
      <c r="C25" s="37">
        <v>0.39828000000000002</v>
      </c>
      <c r="D25" s="36" t="s">
        <v>268</v>
      </c>
    </row>
  </sheetData>
  <sheetProtection algorithmName="SHA-512" hashValue="WwbjvElZ9bst3T7JuAi+2G7lkuzC7goDDCUs1EVpECC5mFeWn4ZNMsrxB4EFIFm25Nq9uVbY1fWQGmRFtWxIgw==" saltValue="SxCLFZeeSbnW0rlbo3+bVQ==" spinCount="100000" sheet="1" objects="1" scenarios="1" selectLockedCells="1" selectUnlockedCells="1"/>
  <mergeCells count="7">
    <mergeCell ref="B22:D22"/>
    <mergeCell ref="C23:D23"/>
    <mergeCell ref="B2:D2"/>
    <mergeCell ref="B10:H10"/>
    <mergeCell ref="C11:D11"/>
    <mergeCell ref="E11:F11"/>
    <mergeCell ref="G11:H11"/>
  </mergeCells>
  <pageMargins left="0.7" right="0.7" top="0.75" bottom="0.75" header="0.3" footer="0.3"/>
  <pageSetup paperSize="9" orientation="portrait" horizontalDpi="4294967294" verticalDpi="4294967294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19ac703-dfe5-4501-b018-fd78a5369b6b">
      <Terms xmlns="http://schemas.microsoft.com/office/infopath/2007/PartnerControls"/>
    </lcf76f155ced4ddcb4097134ff3c332f>
    <TaxCatchAll xmlns="ac94b3b2-e0c5-48d0-b9b2-488c4b5bf20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40BDE4CFD14141A93DF19BAD96B63A" ma:contentTypeVersion="17" ma:contentTypeDescription="Create a new document." ma:contentTypeScope="" ma:versionID="0e89bd39042585f5caff86f36718187a">
  <xsd:schema xmlns:xsd="http://www.w3.org/2001/XMLSchema" xmlns:xs="http://www.w3.org/2001/XMLSchema" xmlns:p="http://schemas.microsoft.com/office/2006/metadata/properties" xmlns:ns2="519ac703-dfe5-4501-b018-fd78a5369b6b" xmlns:ns3="ac94b3b2-e0c5-48d0-b9b2-488c4b5bf209" targetNamespace="http://schemas.microsoft.com/office/2006/metadata/properties" ma:root="true" ma:fieldsID="196f3adcee1dd62f053e793a304abebe" ns2:_="" ns3:_="">
    <xsd:import namespace="519ac703-dfe5-4501-b018-fd78a5369b6b"/>
    <xsd:import namespace="ac94b3b2-e0c5-48d0-b9b2-488c4b5bf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9ac703-dfe5-4501-b018-fd78a5369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81a6662c-16b3-437a-8923-55b9474192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94b3b2-e0c5-48d0-b9b2-488c4b5bf20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0396355a-078f-414e-97dd-fb6e2415acf2}" ma:internalName="TaxCatchAll" ma:showField="CatchAllData" ma:web="ac94b3b2-e0c5-48d0-b9b2-488c4b5bf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16B3D43-0B13-4BA9-8C25-98AC64B3FC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EFF556-5F83-4833-B03D-53DC317A16C3}">
  <ds:schemaRefs>
    <ds:schemaRef ds:uri="http://schemas.microsoft.com/office/2006/metadata/properties"/>
    <ds:schemaRef ds:uri="http://schemas.microsoft.com/office/infopath/2007/PartnerControls"/>
    <ds:schemaRef ds:uri="519ac703-dfe5-4501-b018-fd78a5369b6b"/>
    <ds:schemaRef ds:uri="ac94b3b2-e0c5-48d0-b9b2-488c4b5bf209"/>
  </ds:schemaRefs>
</ds:datastoreItem>
</file>

<file path=customXml/itemProps3.xml><?xml version="1.0" encoding="utf-8"?>
<ds:datastoreItem xmlns:ds="http://schemas.openxmlformats.org/officeDocument/2006/customXml" ds:itemID="{E68E2274-F849-402D-AF91-84B5ACFF3A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9ac703-dfe5-4501-b018-fd78a5369b6b"/>
    <ds:schemaRef ds:uri="ac94b3b2-e0c5-48d0-b9b2-488c4b5bf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Elektrenai</vt:lpstr>
      <vt:lpstr>DATA</vt:lpstr>
    </vt:vector>
  </TitlesOfParts>
  <Manager/>
  <Company>University College Dublin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Petar Tasić</dc:creator>
  <cp:keywords/>
  <dc:description/>
  <cp:lastModifiedBy>Ludmila Sadlonova</cp:lastModifiedBy>
  <cp:revision/>
  <dcterms:created xsi:type="dcterms:W3CDTF">2015-08-04T20:34:47Z</dcterms:created>
  <dcterms:modified xsi:type="dcterms:W3CDTF">2026-02-09T19:20:48Z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0x010100F040BDE4CFD14141A93DF19BAD96B63A</vt:lpwstr>
  </property>
  <property fmtid="{D5CDD505-2E9C-101B-9397-08002B2CF9AE}" pid="3" name="MediaServiceImageTags">
    <vt:lpwstr/>
  </property>
</Properties>
</file>